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Z:\GCAP\Capacitação Organizada 2.0\Cursos Online\Vídeo Aulas\PLD_Horario_e_Margem\Simulação\"/>
    </mc:Choice>
  </mc:AlternateContent>
  <bookViews>
    <workbookView xWindow="0" yWindow="0" windowWidth="15345" windowHeight="4755"/>
  </bookViews>
  <sheets>
    <sheet name="Orientações" sheetId="66" r:id="rId1"/>
    <sheet name="Disclaimer" sheetId="131" r:id="rId2"/>
    <sheet name="Limites" sheetId="65" r:id="rId3"/>
    <sheet name="CMO to PLD" sheetId="4" r:id="rId4"/>
    <sheet name="Gráfico" sheetId="17" state="hidden" r:id="rId5"/>
    <sheet name="Revisão" sheetId="130" state="hidden" r:id="rId6"/>
    <sheet name="Ind" sheetId="88" state="hidden" r:id="rId7"/>
    <sheet name="i1" sheetId="68" r:id="rId8"/>
    <sheet name="i2" sheetId="69" r:id="rId9"/>
    <sheet name="i3" sheetId="173" r:id="rId10"/>
    <sheet name="i4" sheetId="192" r:id="rId11"/>
    <sheet name="i5" sheetId="193" r:id="rId12"/>
    <sheet name="i6" sheetId="194" r:id="rId13"/>
    <sheet name="i7" sheetId="195" r:id="rId14"/>
    <sheet name="i8" sheetId="196" r:id="rId15"/>
    <sheet name="i9" sheetId="198" r:id="rId16"/>
    <sheet name="i10" sheetId="197" r:id="rId17"/>
    <sheet name="Versionamento" sheetId="64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98" l="1"/>
  <c r="A26" i="198"/>
  <c r="B1" i="198"/>
  <c r="A1" i="198"/>
  <c r="A27" i="197"/>
  <c r="A26" i="197"/>
  <c r="B1" i="197"/>
  <c r="A1" i="197"/>
  <c r="A27" i="196"/>
  <c r="A26" i="196"/>
  <c r="B1" i="196"/>
  <c r="A1" i="196"/>
  <c r="A27" i="195"/>
  <c r="A26" i="195"/>
  <c r="B1" i="195"/>
  <c r="A1" i="195"/>
  <c r="A27" i="194"/>
  <c r="A26" i="194"/>
  <c r="B1" i="194"/>
  <c r="A1" i="194"/>
  <c r="A27" i="193"/>
  <c r="A26" i="193"/>
  <c r="B1" i="193"/>
  <c r="A1" i="193"/>
  <c r="A27" i="192"/>
  <c r="A26" i="192"/>
  <c r="B1" i="192"/>
  <c r="A1" i="192"/>
  <c r="C27" i="4" l="1"/>
  <c r="A27" i="173" l="1"/>
  <c r="A26" i="173"/>
  <c r="B1" i="173"/>
  <c r="A1" i="173"/>
  <c r="A27" i="68" l="1"/>
  <c r="A26" i="68"/>
  <c r="A1" i="69" l="1"/>
  <c r="A26" i="69"/>
  <c r="A27" i="69"/>
  <c r="B1" i="69"/>
  <c r="A5" i="130" l="1"/>
  <c r="A6" i="130"/>
  <c r="A7" i="130"/>
  <c r="A8" i="130"/>
  <c r="A9" i="130"/>
  <c r="A10" i="130"/>
  <c r="A11" i="130"/>
  <c r="A12" i="130"/>
  <c r="A13" i="130"/>
  <c r="A14" i="130"/>
  <c r="A15" i="130"/>
  <c r="A16" i="130"/>
  <c r="A17" i="130"/>
  <c r="A18" i="130"/>
  <c r="A19" i="130"/>
  <c r="A20" i="130"/>
  <c r="A21" i="130"/>
  <c r="A22" i="130"/>
  <c r="A23" i="130"/>
  <c r="A24" i="130"/>
  <c r="A25" i="130"/>
  <c r="A26" i="130"/>
  <c r="A27" i="130"/>
  <c r="A4" i="130"/>
  <c r="P25" i="4" l="1"/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3" i="4"/>
  <c r="E4" i="4" l="1"/>
  <c r="A3" i="68" s="1"/>
  <c r="E5" i="4"/>
  <c r="A4" i="68" s="1"/>
  <c r="E6" i="4"/>
  <c r="A5" i="68" s="1"/>
  <c r="E7" i="4"/>
  <c r="A6" i="68" s="1"/>
  <c r="E8" i="4"/>
  <c r="A7" i="68" s="1"/>
  <c r="E9" i="4"/>
  <c r="A8" i="68" s="1"/>
  <c r="E10" i="4"/>
  <c r="A9" i="68" s="1"/>
  <c r="E11" i="4"/>
  <c r="A10" i="68" s="1"/>
  <c r="E12" i="4"/>
  <c r="A11" i="68" s="1"/>
  <c r="E13" i="4"/>
  <c r="A12" i="68" s="1"/>
  <c r="E14" i="4"/>
  <c r="A13" i="68" s="1"/>
  <c r="E15" i="4"/>
  <c r="A14" i="68" s="1"/>
  <c r="E16" i="4"/>
  <c r="A15" i="68" s="1"/>
  <c r="E17" i="4"/>
  <c r="A16" i="68" s="1"/>
  <c r="E18" i="4"/>
  <c r="A17" i="68" s="1"/>
  <c r="E19" i="4"/>
  <c r="A18" i="68" s="1"/>
  <c r="E20" i="4"/>
  <c r="A19" i="68" s="1"/>
  <c r="E21" i="4"/>
  <c r="A20" i="68" s="1"/>
  <c r="E22" i="4"/>
  <c r="A21" i="68" s="1"/>
  <c r="E23" i="4"/>
  <c r="A22" i="68" s="1"/>
  <c r="E24" i="4"/>
  <c r="A23" i="68" s="1"/>
  <c r="E25" i="4"/>
  <c r="A24" i="68" s="1"/>
  <c r="E26" i="4"/>
  <c r="A25" i="68" s="1"/>
  <c r="I28" i="4"/>
  <c r="E3" i="4"/>
  <c r="A2" i="68" s="1"/>
  <c r="B26" i="68" l="1"/>
  <c r="B27" i="68" s="1"/>
  <c r="E27" i="4"/>
  <c r="B29" i="68" l="1"/>
  <c r="S25" i="4"/>
  <c r="B28" i="68"/>
  <c r="B25" i="88"/>
  <c r="B50" i="88"/>
  <c r="B2" i="88"/>
  <c r="B49" i="88"/>
  <c r="B39" i="88"/>
  <c r="B42" i="88"/>
  <c r="B36" i="88"/>
  <c r="B23" i="88"/>
  <c r="B27" i="88"/>
  <c r="B48" i="88"/>
  <c r="B22" i="88"/>
  <c r="B45" i="88"/>
  <c r="B35" i="88"/>
  <c r="B47" i="88"/>
  <c r="B30" i="88"/>
  <c r="B43" i="88"/>
  <c r="B44" i="88"/>
  <c r="B51" i="88"/>
  <c r="B31" i="88"/>
  <c r="B41" i="88"/>
  <c r="B37" i="88"/>
  <c r="B32" i="88"/>
  <c r="B34" i="88"/>
  <c r="B40" i="88"/>
  <c r="B38" i="88"/>
  <c r="B29" i="88"/>
  <c r="B26" i="88"/>
  <c r="B24" i="88"/>
  <c r="B33" i="88"/>
  <c r="B46" i="88"/>
  <c r="B28" i="88"/>
  <c r="B6" i="68" l="1"/>
  <c r="B14" i="68"/>
  <c r="B22" i="68"/>
  <c r="B7" i="68"/>
  <c r="B15" i="68"/>
  <c r="B23" i="68"/>
  <c r="B12" i="68"/>
  <c r="B21" i="68"/>
  <c r="B8" i="68"/>
  <c r="B16" i="68"/>
  <c r="B24" i="68"/>
  <c r="B18" i="68"/>
  <c r="B2" i="68"/>
  <c r="B3" i="68"/>
  <c r="B11" i="68"/>
  <c r="B19" i="68"/>
  <c r="B20" i="68"/>
  <c r="B13" i="68"/>
  <c r="B9" i="68"/>
  <c r="B17" i="68"/>
  <c r="B25" i="68"/>
  <c r="B10" i="68"/>
  <c r="B4" i="68"/>
  <c r="B5" i="68"/>
  <c r="A5" i="69"/>
  <c r="A10" i="69"/>
  <c r="A13" i="69"/>
  <c r="A8" i="69"/>
  <c r="A18" i="69"/>
  <c r="A11" i="69"/>
  <c r="A21" i="69"/>
  <c r="A20" i="69"/>
  <c r="A24" i="69"/>
  <c r="A12" i="69"/>
  <c r="A2" i="69"/>
  <c r="A19" i="69"/>
  <c r="A17" i="69"/>
  <c r="A25" i="69"/>
  <c r="A6" i="69"/>
  <c r="A16" i="69"/>
  <c r="A7" i="69"/>
  <c r="A23" i="69"/>
  <c r="A15" i="69"/>
  <c r="A4" i="69"/>
  <c r="A9" i="69"/>
  <c r="A14" i="69"/>
  <c r="A3" i="69"/>
  <c r="A22" i="69"/>
  <c r="B26" i="69" l="1"/>
  <c r="B27" i="69" s="1"/>
  <c r="G3" i="4"/>
  <c r="G18" i="4"/>
  <c r="G8" i="4"/>
  <c r="G25" i="4"/>
  <c r="G14" i="4"/>
  <c r="G15" i="4"/>
  <c r="G21" i="4"/>
  <c r="G7" i="4"/>
  <c r="G6" i="4"/>
  <c r="G20" i="4"/>
  <c r="G22" i="4"/>
  <c r="G26" i="4"/>
  <c r="G16" i="4"/>
  <c r="G19" i="4"/>
  <c r="G10" i="4"/>
  <c r="G23" i="4"/>
  <c r="G17" i="4"/>
  <c r="G9" i="4"/>
  <c r="G5" i="4"/>
  <c r="G12" i="4"/>
  <c r="G13" i="4"/>
  <c r="G11" i="4"/>
  <c r="G4" i="4"/>
  <c r="G24" i="4"/>
  <c r="B28" i="69"/>
  <c r="B29" i="69" l="1"/>
  <c r="G27" i="4"/>
  <c r="B3" i="88"/>
  <c r="B19" i="69" l="1"/>
  <c r="B3" i="69"/>
  <c r="B15" i="69"/>
  <c r="B25" i="69"/>
  <c r="B16" i="69"/>
  <c r="B14" i="69"/>
  <c r="B17" i="69"/>
  <c r="B8" i="69"/>
  <c r="B6" i="69"/>
  <c r="B9" i="69"/>
  <c r="B21" i="69"/>
  <c r="B2" i="69"/>
  <c r="B5" i="69"/>
  <c r="B13" i="69"/>
  <c r="B12" i="69"/>
  <c r="B4" i="69"/>
  <c r="B20" i="69"/>
  <c r="B23" i="69"/>
  <c r="B11" i="69"/>
  <c r="B18" i="69"/>
  <c r="B7" i="69"/>
  <c r="B10" i="69"/>
  <c r="B24" i="69"/>
  <c r="B22" i="69"/>
  <c r="A14" i="173"/>
  <c r="A11" i="173"/>
  <c r="A12" i="173"/>
  <c r="A24" i="173"/>
  <c r="A23" i="173"/>
  <c r="A13" i="173"/>
  <c r="A17" i="173"/>
  <c r="A10" i="173"/>
  <c r="A3" i="173"/>
  <c r="A7" i="173"/>
  <c r="A5" i="173"/>
  <c r="A18" i="173"/>
  <c r="A16" i="173"/>
  <c r="A8" i="173"/>
  <c r="A20" i="173"/>
  <c r="A2" i="173"/>
  <c r="A4" i="173"/>
  <c r="A9" i="173"/>
  <c r="A6" i="173"/>
  <c r="A19" i="173"/>
  <c r="A25" i="173"/>
  <c r="A15" i="173"/>
  <c r="A22" i="173"/>
  <c r="A21" i="173"/>
  <c r="B26" i="173" l="1"/>
  <c r="B29" i="173" s="1"/>
  <c r="B4" i="88"/>
  <c r="B27" i="173" l="1"/>
  <c r="B13" i="173" s="1"/>
  <c r="B21" i="173"/>
  <c r="B2" i="173"/>
  <c r="B24" i="173"/>
  <c r="B25" i="173"/>
  <c r="A24" i="192"/>
  <c r="B28" i="173"/>
  <c r="A13" i="192"/>
  <c r="A2" i="192"/>
  <c r="A21" i="192"/>
  <c r="A25" i="192"/>
  <c r="B8" i="173" l="1"/>
  <c r="B20" i="173"/>
  <c r="B5" i="173"/>
  <c r="B22" i="173"/>
  <c r="B15" i="173"/>
  <c r="B4" i="173"/>
  <c r="B3" i="173"/>
  <c r="B10" i="173"/>
  <c r="B19" i="173"/>
  <c r="B9" i="173"/>
  <c r="B18" i="173"/>
  <c r="B14" i="173"/>
  <c r="B17" i="173"/>
  <c r="B7" i="173"/>
  <c r="B12" i="173"/>
  <c r="B16" i="173"/>
  <c r="B6" i="173"/>
  <c r="B11" i="173"/>
  <c r="B23" i="173"/>
  <c r="A10" i="192"/>
  <c r="B18" i="88"/>
  <c r="A3" i="192"/>
  <c r="B12" i="88"/>
  <c r="A8" i="192"/>
  <c r="A7" i="192"/>
  <c r="A4" i="192"/>
  <c r="B14" i="88"/>
  <c r="A16" i="192"/>
  <c r="A22" i="192"/>
  <c r="A15" i="192"/>
  <c r="B21" i="88"/>
  <c r="A18" i="192"/>
  <c r="A6" i="192"/>
  <c r="A14" i="192"/>
  <c r="A11" i="192"/>
  <c r="A20" i="192"/>
  <c r="A19" i="192"/>
  <c r="A17" i="192"/>
  <c r="A9" i="192"/>
  <c r="A5" i="192"/>
  <c r="B20" i="88"/>
  <c r="B15" i="88"/>
  <c r="A23" i="192"/>
  <c r="B17" i="88"/>
  <c r="B16" i="88"/>
  <c r="B19" i="88"/>
  <c r="A12" i="192"/>
  <c r="B13" i="88"/>
  <c r="B26" i="192" l="1"/>
  <c r="B29" i="192" l="1"/>
  <c r="B27" i="192"/>
  <c r="A8" i="193"/>
  <c r="A7" i="193"/>
  <c r="A21" i="193"/>
  <c r="A11" i="193"/>
  <c r="A2" i="193"/>
  <c r="A10" i="193"/>
  <c r="A4" i="193"/>
  <c r="A22" i="193"/>
  <c r="A9" i="193"/>
  <c r="A6" i="193"/>
  <c r="A20" i="193"/>
  <c r="A13" i="193"/>
  <c r="B28" i="192"/>
  <c r="A15" i="193"/>
  <c r="A25" i="193"/>
  <c r="A12" i="193"/>
  <c r="A24" i="193"/>
  <c r="A3" i="193"/>
  <c r="A23" i="193"/>
  <c r="B28" i="193"/>
  <c r="A17" i="193"/>
  <c r="A18" i="193"/>
  <c r="B5" i="88"/>
  <c r="A19" i="193"/>
  <c r="A14" i="193"/>
  <c r="A16" i="193"/>
  <c r="A5" i="193"/>
  <c r="B27" i="193" l="1"/>
  <c r="B26" i="193"/>
  <c r="B29" i="193" s="1"/>
  <c r="V27" i="4"/>
  <c r="B16" i="192"/>
  <c r="B20" i="192"/>
  <c r="B8" i="192"/>
  <c r="B10" i="192"/>
  <c r="B13" i="192"/>
  <c r="B3" i="192"/>
  <c r="B4" i="192"/>
  <c r="B19" i="192"/>
  <c r="B18" i="192"/>
  <c r="B14" i="192"/>
  <c r="B21" i="192"/>
  <c r="B24" i="192"/>
  <c r="B17" i="192"/>
  <c r="B25" i="192"/>
  <c r="B11" i="192"/>
  <c r="B9" i="192"/>
  <c r="B22" i="192"/>
  <c r="B7" i="192"/>
  <c r="B2" i="192"/>
  <c r="B6" i="192"/>
  <c r="B5" i="192"/>
  <c r="B15" i="192"/>
  <c r="B12" i="192"/>
  <c r="B23" i="192"/>
  <c r="A12" i="194"/>
  <c r="B28" i="194"/>
  <c r="A5" i="194"/>
  <c r="A18" i="194"/>
  <c r="A4" i="194"/>
  <c r="A15" i="194"/>
  <c r="A19" i="194"/>
  <c r="A20" i="194"/>
  <c r="A25" i="194"/>
  <c r="A6" i="194"/>
  <c r="A23" i="194"/>
  <c r="A7" i="194"/>
  <c r="A24" i="194"/>
  <c r="A3" i="194"/>
  <c r="A10" i="194"/>
  <c r="A9" i="194"/>
  <c r="A17" i="194"/>
  <c r="A21" i="194"/>
  <c r="A16" i="194"/>
  <c r="A14" i="194"/>
  <c r="A2" i="194"/>
  <c r="A13" i="194"/>
  <c r="A22" i="194"/>
  <c r="A11" i="194"/>
  <c r="B6" i="88"/>
  <c r="A8" i="194"/>
  <c r="I16" i="4"/>
  <c r="B29" i="194" l="1"/>
  <c r="B26" i="194"/>
  <c r="B27" i="194" s="1"/>
  <c r="H28" i="4"/>
  <c r="B2" i="130"/>
  <c r="B9" i="193"/>
  <c r="B20" i="193"/>
  <c r="B21" i="193"/>
  <c r="B13" i="193"/>
  <c r="B16" i="193"/>
  <c r="B11" i="193"/>
  <c r="B25" i="193"/>
  <c r="B22" i="193"/>
  <c r="B18" i="193"/>
  <c r="B23" i="193"/>
  <c r="B4" i="193"/>
  <c r="B7" i="193"/>
  <c r="B10" i="193"/>
  <c r="B17" i="193"/>
  <c r="B2" i="193"/>
  <c r="B5" i="193"/>
  <c r="B14" i="193"/>
  <c r="B19" i="193"/>
  <c r="B12" i="193"/>
  <c r="B6" i="193"/>
  <c r="B8" i="193"/>
  <c r="B15" i="193"/>
  <c r="B24" i="193"/>
  <c r="B3" i="193"/>
  <c r="A23" i="195"/>
  <c r="A25" i="195"/>
  <c r="A13" i="195"/>
  <c r="A5" i="195"/>
  <c r="A9" i="195"/>
  <c r="A10" i="195"/>
  <c r="B28" i="195"/>
  <c r="A6" i="195"/>
  <c r="A15" i="195"/>
  <c r="A3" i="195"/>
  <c r="I21" i="4"/>
  <c r="A18" i="195"/>
  <c r="A24" i="195"/>
  <c r="B7" i="88"/>
  <c r="I24" i="4"/>
  <c r="A11" i="195"/>
  <c r="A2" i="195"/>
  <c r="I3" i="4"/>
  <c r="A17" i="195"/>
  <c r="A12" i="195"/>
  <c r="B3" i="130"/>
  <c r="A7" i="195"/>
  <c r="A16" i="195"/>
  <c r="I11" i="4"/>
  <c r="A4" i="195"/>
  <c r="I20" i="4"/>
  <c r="I14" i="4"/>
  <c r="A22" i="195"/>
  <c r="I19" i="4"/>
  <c r="A21" i="195"/>
  <c r="I18" i="4"/>
  <c r="I6" i="4"/>
  <c r="A8" i="195"/>
  <c r="I7" i="4"/>
  <c r="I17" i="4"/>
  <c r="I22" i="4"/>
  <c r="I12" i="4"/>
  <c r="I23" i="4"/>
  <c r="I10" i="4"/>
  <c r="I5" i="4"/>
  <c r="I9" i="4"/>
  <c r="I8" i="4"/>
  <c r="A14" i="195"/>
  <c r="I13" i="4"/>
  <c r="A20" i="195"/>
  <c r="I26" i="4"/>
  <c r="A19" i="195"/>
  <c r="I4" i="4"/>
  <c r="I25" i="4"/>
  <c r="I15" i="4"/>
  <c r="I27" i="4" l="1"/>
  <c r="V25" i="4" s="1"/>
  <c r="B10" i="130"/>
  <c r="C10" i="130" s="1"/>
  <c r="B18" i="130"/>
  <c r="C18" i="130" s="1"/>
  <c r="B4" i="130"/>
  <c r="B25" i="130"/>
  <c r="C25" i="130" s="1"/>
  <c r="B14" i="130"/>
  <c r="C14" i="130" s="1"/>
  <c r="B13" i="130"/>
  <c r="C13" i="130" s="1"/>
  <c r="B15" i="130"/>
  <c r="C15" i="130" s="1"/>
  <c r="B27" i="130"/>
  <c r="C27" i="130" s="1"/>
  <c r="B22" i="130"/>
  <c r="C22" i="130" s="1"/>
  <c r="B26" i="130"/>
  <c r="C26" i="130" s="1"/>
  <c r="B5" i="130"/>
  <c r="C5" i="130" s="1"/>
  <c r="B21" i="130"/>
  <c r="C21" i="130" s="1"/>
  <c r="B19" i="130"/>
  <c r="C19" i="130" s="1"/>
  <c r="B8" i="130"/>
  <c r="C8" i="130" s="1"/>
  <c r="B24" i="130"/>
  <c r="C24" i="130" s="1"/>
  <c r="B16" i="130"/>
  <c r="C16" i="130" s="1"/>
  <c r="B9" i="130"/>
  <c r="C9" i="130" s="1"/>
  <c r="B17" i="130"/>
  <c r="C17" i="130" s="1"/>
  <c r="B11" i="130"/>
  <c r="C11" i="130" s="1"/>
  <c r="B6" i="130"/>
  <c r="C6" i="130" s="1"/>
  <c r="B12" i="130"/>
  <c r="C12" i="130" s="1"/>
  <c r="B7" i="130"/>
  <c r="C7" i="130" s="1"/>
  <c r="B20" i="130"/>
  <c r="C20" i="130" s="1"/>
  <c r="B23" i="130"/>
  <c r="C23" i="130" s="1"/>
  <c r="B26" i="195"/>
  <c r="B27" i="195" s="1"/>
  <c r="B29" i="195"/>
  <c r="B21" i="194"/>
  <c r="B7" i="194"/>
  <c r="B4" i="194"/>
  <c r="B13" i="194"/>
  <c r="B6" i="194"/>
  <c r="B15" i="194"/>
  <c r="B14" i="194"/>
  <c r="B19" i="194"/>
  <c r="B16" i="194"/>
  <c r="B24" i="194"/>
  <c r="B17" i="194"/>
  <c r="B20" i="194"/>
  <c r="B10" i="194"/>
  <c r="B18" i="194"/>
  <c r="B2" i="194"/>
  <c r="B23" i="194"/>
  <c r="B12" i="194"/>
  <c r="B25" i="194"/>
  <c r="B5" i="194"/>
  <c r="B8" i="194"/>
  <c r="B3" i="194"/>
  <c r="B11" i="194"/>
  <c r="B9" i="194"/>
  <c r="B22" i="194"/>
  <c r="A18" i="196"/>
  <c r="B8" i="88"/>
  <c r="B28" i="196"/>
  <c r="A24" i="196"/>
  <c r="A6" i="196"/>
  <c r="A10" i="196"/>
  <c r="A15" i="196"/>
  <c r="A12" i="196"/>
  <c r="A20" i="196"/>
  <c r="A11" i="196"/>
  <c r="A14" i="196"/>
  <c r="A13" i="196"/>
  <c r="A5" i="196"/>
  <c r="A23" i="196"/>
  <c r="A17" i="196"/>
  <c r="A8" i="196"/>
  <c r="A16" i="196"/>
  <c r="A3" i="196"/>
  <c r="A25" i="196"/>
  <c r="A19" i="196"/>
  <c r="A4" i="196"/>
  <c r="A21" i="196"/>
  <c r="A7" i="196"/>
  <c r="A22" i="196"/>
  <c r="A2" i="196"/>
  <c r="A9" i="196"/>
  <c r="B27" i="196" l="1"/>
  <c r="B29" i="196"/>
  <c r="B26" i="196"/>
  <c r="B28" i="130"/>
  <c r="C4" i="130"/>
  <c r="C28" i="130" s="1"/>
  <c r="B8" i="195"/>
  <c r="B7" i="195"/>
  <c r="B25" i="195"/>
  <c r="B22" i="195"/>
  <c r="B5" i="195"/>
  <c r="B19" i="195"/>
  <c r="B15" i="195"/>
  <c r="B9" i="195"/>
  <c r="B18" i="195"/>
  <c r="B17" i="195"/>
  <c r="B14" i="195"/>
  <c r="B12" i="195"/>
  <c r="B2" i="195"/>
  <c r="B6" i="195"/>
  <c r="B4" i="195"/>
  <c r="B11" i="195"/>
  <c r="B16" i="195"/>
  <c r="B13" i="195"/>
  <c r="B10" i="195"/>
  <c r="B21" i="195"/>
  <c r="B3" i="195"/>
  <c r="B24" i="195"/>
  <c r="B23" i="195"/>
  <c r="B20" i="195"/>
  <c r="A20" i="198"/>
  <c r="A14" i="198"/>
  <c r="A21" i="198"/>
  <c r="A12" i="198"/>
  <c r="A24" i="198"/>
  <c r="A18" i="198"/>
  <c r="A9" i="198"/>
  <c r="A23" i="198"/>
  <c r="A8" i="198"/>
  <c r="A10" i="198"/>
  <c r="A13" i="198"/>
  <c r="A19" i="198"/>
  <c r="A22" i="198"/>
  <c r="A5" i="198"/>
  <c r="A16" i="198"/>
  <c r="A7" i="198"/>
  <c r="B28" i="198"/>
  <c r="A6" i="198"/>
  <c r="A15" i="198"/>
  <c r="A3" i="198"/>
  <c r="A11" i="198"/>
  <c r="A17" i="198"/>
  <c r="A2" i="198"/>
  <c r="A25" i="198"/>
  <c r="A4" i="198"/>
  <c r="B9" i="88"/>
  <c r="B27" i="198" l="1"/>
  <c r="B29" i="198"/>
  <c r="B26" i="198"/>
  <c r="B10" i="196"/>
  <c r="B6" i="196"/>
  <c r="B25" i="196"/>
  <c r="B20" i="196"/>
  <c r="B9" i="196"/>
  <c r="B11" i="196"/>
  <c r="B19" i="196"/>
  <c r="B22" i="196"/>
  <c r="B4" i="196"/>
  <c r="B14" i="196"/>
  <c r="B2" i="196"/>
  <c r="B23" i="196"/>
  <c r="B18" i="196"/>
  <c r="B16" i="196"/>
  <c r="B7" i="196"/>
  <c r="B15" i="196"/>
  <c r="B17" i="196"/>
  <c r="B24" i="196"/>
  <c r="B3" i="196"/>
  <c r="B21" i="196"/>
  <c r="B5" i="196"/>
  <c r="B13" i="196"/>
  <c r="B8" i="196"/>
  <c r="B12" i="196"/>
  <c r="A25" i="197"/>
  <c r="A8" i="197"/>
  <c r="B10" i="88"/>
  <c r="A17" i="197"/>
  <c r="A16" i="197"/>
  <c r="A11" i="197"/>
  <c r="A6" i="197"/>
  <c r="A13" i="197"/>
  <c r="A14" i="197"/>
  <c r="A18" i="197"/>
  <c r="A22" i="197"/>
  <c r="A9" i="197"/>
  <c r="A10" i="197"/>
  <c r="A7" i="197"/>
  <c r="A5" i="197"/>
  <c r="A24" i="197"/>
  <c r="A20" i="197"/>
  <c r="A3" i="197"/>
  <c r="B28" i="197"/>
  <c r="A2" i="197"/>
  <c r="A21" i="197"/>
  <c r="A4" i="197"/>
  <c r="A23" i="197"/>
  <c r="A15" i="197"/>
  <c r="A12" i="197"/>
  <c r="A19" i="197"/>
  <c r="B29" i="197" l="1"/>
  <c r="B27" i="197"/>
  <c r="B26" i="197"/>
  <c r="B3" i="198"/>
  <c r="B2" i="198"/>
  <c r="B13" i="198"/>
  <c r="B11" i="198"/>
  <c r="B22" i="198"/>
  <c r="B7" i="198"/>
  <c r="B21" i="198"/>
  <c r="B20" i="198"/>
  <c r="B25" i="198"/>
  <c r="B19" i="198"/>
  <c r="B24" i="198"/>
  <c r="B18" i="198"/>
  <c r="B14" i="198"/>
  <c r="B6" i="198"/>
  <c r="B23" i="198"/>
  <c r="B16" i="198"/>
  <c r="B12" i="198"/>
  <c r="B9" i="198"/>
  <c r="B10" i="198"/>
  <c r="B8" i="198"/>
  <c r="B4" i="198"/>
  <c r="B17" i="198"/>
  <c r="B15" i="198"/>
  <c r="B11" i="88"/>
  <c r="B11" i="197" l="1"/>
  <c r="B5" i="197"/>
  <c r="B6" i="197"/>
  <c r="B12" i="197"/>
  <c r="B23" i="197"/>
  <c r="B9" i="197"/>
  <c r="B10" i="197"/>
  <c r="B13" i="197"/>
  <c r="B25" i="197"/>
  <c r="B22" i="197"/>
  <c r="B15" i="197"/>
  <c r="B21" i="197"/>
  <c r="B7" i="197"/>
  <c r="B14" i="197"/>
  <c r="B2" i="197"/>
  <c r="B17" i="197"/>
  <c r="B18" i="197"/>
  <c r="B3" i="197"/>
  <c r="B20" i="197"/>
  <c r="B24" i="197"/>
  <c r="B8" i="197"/>
  <c r="B19" i="197"/>
  <c r="B4" i="197"/>
  <c r="B16" i="197"/>
</calcChain>
</file>

<file path=xl/comments1.xml><?xml version="1.0" encoding="utf-8"?>
<comments xmlns="http://schemas.openxmlformats.org/spreadsheetml/2006/main">
  <authors>
    <author>Iury Oliveira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>GCAP:</t>
        </r>
        <r>
          <rPr>
            <sz val="9"/>
            <color indexed="81"/>
            <rFont val="Segoe UI"/>
            <family val="2"/>
          </rPr>
          <t xml:space="preserve">
REN 858/19
[...] Art. 2º Ficam estabelecidos dois limites máximos do PLD:
 I - um limite máximo estrutural (PLDmax_estrutural); e
 II - um limite máximo horário (PLDmax_horário).
[...] Art. 3º A vigência dos limites máximos do PLD dar-se-á da seguinte forma: 
 I - a partir de 1º de janeiro de 2020 para o PLDmax_estrutural ; e
 II - na mesma data de implementação do PLD horário no Mercado de Curto Prazo para o PLDmax_horário.
[...] § 3º A partir da vigência do PLDmax_horário, caso a média diária dos PLDs horários for superior ao PLDmax_estrutural, a Câmara de Comercialização de Energia Elétrica – CCEE deve ajustar a série de PLDs horários até que a média de seus valores seja igual ao PLDmax_estrutural.
§ 4º Respeitado o valor do PLDmin, o ajuste na curva diária de PLDs horários deve ser realizado de forma uniforme e proporcional.
§ 5º O ajuste de que tratam os §§ 3º e 4º deve ser realizado para cada submercado, de forma independente.
</t>
        </r>
      </text>
    </comment>
  </commentList>
</comments>
</file>

<file path=xl/comments2.xml><?xml version="1.0" encoding="utf-8"?>
<comments xmlns="http://schemas.openxmlformats.org/spreadsheetml/2006/main">
  <authors>
    <author>Iury Oliveira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 xml:space="preserve">CMO Horário:
</t>
        </r>
        <r>
          <rPr>
            <sz val="9"/>
            <color indexed="81"/>
            <rFont val="Segoe UI"/>
            <family val="2"/>
          </rPr>
          <t xml:space="preserve">
Entada de Custo Marginal de Operação Horário
Preencher as 24 horas com os dados de CMO (área grifada em amarelo), para o cálculo do PLD Horário (área grifada em azul).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 xml:space="preserve">CMO Limite:
</t>
        </r>
        <r>
          <rPr>
            <sz val="9"/>
            <color indexed="81"/>
            <rFont val="Segoe UI"/>
            <family val="2"/>
          </rPr>
          <t xml:space="preserve">
Coluna com CMOs limitados pelos valores de PLD Mínimo e PLD Máximo horários (dados configurados na planilha "Limites").
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</rPr>
          <t xml:space="preserve">CMO Primeira Iteração (i1):
</t>
        </r>
        <r>
          <rPr>
            <sz val="9"/>
            <color indexed="81"/>
            <rFont val="Segoe UI"/>
            <family val="2"/>
          </rPr>
          <t xml:space="preserve">Corresponde aos CMOs apurados após as aplicações dos limites Mínimo e Máximo e com a aplicação do Fator de redução estrutural para a primeira iteração.
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PLD Horário:</t>
        </r>
        <r>
          <rPr>
            <sz val="9"/>
            <color indexed="81"/>
            <rFont val="Segoe UI"/>
            <family val="2"/>
          </rPr>
          <t xml:space="preserve">
Coluna com os valores finais de PLD Horário calculados de acordo com as iterações necessárias para a aplicação do limite de "PLD Estrutural" (configurado na planilha "Limites").</t>
        </r>
      </text>
    </comment>
    <comment ref="O25" authorId="0" shapeId="0">
      <text>
        <r>
          <rPr>
            <b/>
            <sz val="9"/>
            <color indexed="81"/>
            <rFont val="Segoe UI"/>
            <family val="2"/>
          </rPr>
          <t>Média CMO:</t>
        </r>
        <r>
          <rPr>
            <sz val="9"/>
            <color indexed="81"/>
            <rFont val="Segoe UI"/>
            <family val="2"/>
          </rPr>
          <t xml:space="preserve">
Média dos 24 CMOs inseridos na área grifada em amarelo.</t>
        </r>
      </text>
    </comment>
    <comment ref="R25" authorId="0" shapeId="0">
      <text>
        <r>
          <rPr>
            <b/>
            <sz val="9"/>
            <color indexed="81"/>
            <rFont val="Segoe UI"/>
            <family val="2"/>
          </rPr>
          <t>Média dos CMOs Limitados:</t>
        </r>
        <r>
          <rPr>
            <sz val="9"/>
            <color indexed="81"/>
            <rFont val="Segoe UI"/>
            <family val="2"/>
          </rPr>
          <t xml:space="preserve">
Média da primeira limitação dos CMOs inseridos
(limitados pelos PLDs horários mínimo e máximo).</t>
        </r>
      </text>
    </comment>
    <comment ref="U25" authorId="0" shapeId="0">
      <text>
        <r>
          <rPr>
            <b/>
            <sz val="9"/>
            <color indexed="81"/>
            <rFont val="Segoe UI"/>
            <family val="2"/>
          </rPr>
          <t>Média PLD Horário:</t>
        </r>
        <r>
          <rPr>
            <sz val="9"/>
            <color indexed="81"/>
            <rFont val="Segoe UI"/>
            <family val="2"/>
          </rPr>
          <t xml:space="preserve">
Média das24 horars dos PLDs Horários calculados (coluna grifada em azul).</t>
        </r>
      </text>
    </comment>
    <comment ref="U27" authorId="0" shapeId="0">
      <text>
        <r>
          <rPr>
            <b/>
            <sz val="9"/>
            <color indexed="81"/>
            <rFont val="Segoe UI"/>
            <family val="2"/>
          </rPr>
          <t>Número de Iterações:</t>
        </r>
        <r>
          <rPr>
            <sz val="9"/>
            <color indexed="81"/>
            <rFont val="Segoe UI"/>
            <family val="2"/>
          </rPr>
          <t xml:space="preserve">
Quantidade necessária de iterações para a aplicação dos limites (esta planilha está limitada a 50 iterações).
São aplicados em cada iteração as limitações horárias (Mínima e Máxima) e o "Limite Estrutural".</t>
        </r>
      </text>
    </comment>
  </commentList>
</comments>
</file>

<file path=xl/sharedStrings.xml><?xml version="1.0" encoding="utf-8"?>
<sst xmlns="http://schemas.openxmlformats.org/spreadsheetml/2006/main" count="216" uniqueCount="120">
  <si>
    <t>h</t>
  </si>
  <si>
    <t>Estrutural</t>
  </si>
  <si>
    <t>PLD Min</t>
  </si>
  <si>
    <t>PLD Max</t>
  </si>
  <si>
    <t>Valor</t>
  </si>
  <si>
    <t>PLD Horário</t>
  </si>
  <si>
    <t>Média CMO:</t>
  </si>
  <si>
    <t>&gt;</t>
  </si>
  <si>
    <t>&gt;&gt;</t>
  </si>
  <si>
    <t>CMO Horário</t>
  </si>
  <si>
    <t>Mínimo Horário</t>
  </si>
  <si>
    <t>Máximo Horário</t>
  </si>
  <si>
    <t>R$/MWh</t>
  </si>
  <si>
    <t>i1 a i9 = neste gráfico são apresentadas as curvas de até nove iterações efetuadas para o cálculo do PLD Horário.</t>
  </si>
  <si>
    <t>hora</t>
  </si>
  <si>
    <t>Versão</t>
  </si>
  <si>
    <t>Data</t>
  </si>
  <si>
    <t>Descrição das alterações</t>
  </si>
  <si>
    <t>1.0</t>
  </si>
  <si>
    <t>Versão inicial da planilha.</t>
  </si>
  <si>
    <t xml:space="preserve"> </t>
  </si>
  <si>
    <t>Versionamento</t>
  </si>
  <si>
    <t>PLD Horário - Aplicação dos Limites (Mínimo, Máximo e Estrutural)</t>
  </si>
  <si>
    <t>Núm. Iterações:</t>
  </si>
  <si>
    <r>
      <t xml:space="preserve">Dados Calculados </t>
    </r>
    <r>
      <rPr>
        <sz val="10"/>
        <color theme="0"/>
        <rFont val="Calibri"/>
        <family val="2"/>
        <scheme val="minor"/>
      </rPr>
      <t>(somente leitura)</t>
    </r>
  </si>
  <si>
    <t>Limite</t>
  </si>
  <si>
    <t>Limitadores PLD</t>
  </si>
  <si>
    <t>i</t>
  </si>
  <si>
    <t>PLD Horário - Aplicação dos Limites</t>
  </si>
  <si>
    <t>1)</t>
  </si>
  <si>
    <t>2)</t>
  </si>
  <si>
    <t>Orientações para uso da planilha:</t>
  </si>
  <si>
    <t>1) Acessar a planilha "CMO to PLD"</t>
  </si>
  <si>
    <t>2) Preencher os 24 valores de CMO Horário, nos campos grifados em Amarelo</t>
  </si>
  <si>
    <t>Finalizado:</t>
  </si>
  <si>
    <r>
      <t>Fator</t>
    </r>
    <r>
      <rPr>
        <b/>
        <sz val="12"/>
        <color theme="1"/>
        <rFont val="Calibri"/>
        <family val="2"/>
        <scheme val="minor"/>
      </rPr>
      <t>'</t>
    </r>
    <r>
      <rPr>
        <b/>
        <sz val="11"/>
        <color theme="1"/>
        <rFont val="Calibri"/>
        <family val="2"/>
        <scheme val="minor"/>
      </rPr>
      <t>:</t>
    </r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</si>
  <si>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</si>
  <si>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</si>
  <si>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</si>
  <si>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</si>
  <si>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</si>
  <si>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</si>
  <si>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</si>
  <si>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</si>
  <si>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</si>
  <si>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</si>
  <si>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</si>
  <si>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</si>
  <si>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</si>
  <si>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</si>
  <si>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</si>
  <si>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</si>
  <si>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</si>
  <si>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</si>
  <si>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</si>
  <si>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</si>
  <si>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</si>
  <si>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</si>
  <si>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</si>
  <si>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</si>
  <si>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</si>
  <si>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</si>
  <si>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</si>
  <si>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</si>
  <si>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</si>
  <si>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</si>
  <si>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</si>
  <si>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</si>
  <si>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</si>
  <si>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</si>
  <si>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</si>
  <si>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</si>
  <si>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</si>
  <si>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</si>
  <si>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</si>
  <si>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</si>
  <si>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</si>
  <si>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</si>
  <si>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</si>
  <si>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</si>
  <si>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</si>
  <si>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</si>
  <si>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</si>
  <si>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</si>
  <si>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</si>
  <si>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</si>
  <si>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Plan</t>
  </si>
  <si>
    <t>v</t>
  </si>
  <si>
    <t>Médias:</t>
  </si>
  <si>
    <t>CMO</t>
  </si>
  <si>
    <t>Entradas</t>
  </si>
  <si>
    <t>Saídas</t>
  </si>
  <si>
    <t>Casas decimais:</t>
  </si>
  <si>
    <t>PLDh</t>
  </si>
  <si>
    <t>Aplicados Limites</t>
  </si>
  <si>
    <t>Fator Última Iteração</t>
  </si>
  <si>
    <t>&gt; Acessar a planilha "CMO to PLD" (1).</t>
  </si>
  <si>
    <t>&gt; Preencher os 24 valores de CMO (2), nos campos grifados em Amarelo.</t>
  </si>
  <si>
    <t>&gt; Os valores serão computados automaticamente (PLD Horário).</t>
  </si>
  <si>
    <t>&gt; Podem ser necessárias várias iterações para o calculo dos valores finais de PLD Horário.</t>
  </si>
  <si>
    <t>&gt; Na coluna "PLD Horário" são apresentados os valores finais calculados do PLD.</t>
  </si>
  <si>
    <t>&gt; A média dos valores finais do PLD Horário serão limitadas ao valor estrutural.</t>
  </si>
  <si>
    <t>&gt; Na planilha "Limites" é possível verificar e atualizar os parâmetros de limites aplicados.</t>
  </si>
  <si>
    <t>&gt; Os valores horários serão limitados aos PLD Mínimo e Máximo horários.</t>
  </si>
  <si>
    <t>&gt; O gráficos será computado automaticamente, com as curvas iniciais e final.</t>
  </si>
  <si>
    <t>&gt; Nesta planilha será calculado o número de iterações necessários para aplicar os limites.</t>
  </si>
  <si>
    <t>&gt; Caso seja exibido "ND" nos resultados o número máximo de iterações foi superado.</t>
  </si>
  <si>
    <t>&gt; A planilha "Revisão" exibe o fator calculado na última iteração aplicado sobre o CMOh.</t>
  </si>
  <si>
    <t>PLD_INTER i1</t>
  </si>
  <si>
    <t>PLD_MD i1:</t>
  </si>
  <si>
    <t xml:space="preserve">PLD_MD Final: </t>
  </si>
  <si>
    <t>PLD_AJUST_EST i1</t>
  </si>
  <si>
    <t>&gt; Na coluna "PLD_INTER i1" são apresentadas as primeiras aplicações de limites (Min e Máx).</t>
  </si>
  <si>
    <t>&gt; Na Célula "PLD_MD i1" é apresentado o valor médio diário na primeira iteração.</t>
  </si>
  <si>
    <t>1</t>
  </si>
  <si>
    <t>Arredondamento</t>
  </si>
  <si>
    <t>&gt; Esta planilha pode computadar até 10 (dez) iterações.</t>
  </si>
  <si>
    <t>2.0</t>
  </si>
  <si>
    <t>Ajustes de arredondamento (R$ duas casas decimais e fator com 12 casas decimais).</t>
  </si>
  <si>
    <t>$$ccee$$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</si>
</sst>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0000_-;\-* #,##0.00000000_-;_-* &quot;-&quot;??_-;_-@_-"/>
    <numFmt numFmtId="165" formatCode="_-* #,##0.00_-;\-* #,##0.00_-;_-* &quot;-&quot;????????_-;_-@_-"/>
    <numFmt numFmtId="166" formatCode="[$-409]d\-mmm\-yyyy;@"/>
    <numFmt numFmtId="167" formatCode="[$-409]dd\-mmm\-yy;@"/>
    <numFmt numFmtId="168" formatCode="_-* #,##0.00000_-;\-* #,##0.00000_-;_-* &quot;-&quot;??_-;_-@_-"/>
    <numFmt numFmtId="169" formatCode="#,##0.000000_ ;\-#,##0.000000\ "/>
    <numFmt numFmtId="170" formatCode="0.000000000000"/>
    <numFmt numFmtId="171" formatCode="0.000000000000000"/>
    <numFmt numFmtId="172" formatCode="0.000000000000000000000000000"/>
    <numFmt numFmtId="173" formatCode="0.000000"/>
    <numFmt numFmtId="174" formatCode="0.00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Segoe U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6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BDE2D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95D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4" borderId="0" xfId="0" applyFont="1" applyFill="1"/>
    <xf numFmtId="0" fontId="0" fillId="4" borderId="0" xfId="0" applyFill="1"/>
    <xf numFmtId="0" fontId="3" fillId="5" borderId="0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8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11" fillId="5" borderId="0" xfId="0" applyFont="1" applyFill="1" applyBorder="1" applyAlignment="1">
      <alignment horizontal="center" vertical="top"/>
    </xf>
    <xf numFmtId="0" fontId="13" fillId="6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166" fontId="14" fillId="0" borderId="5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0" fillId="8" borderId="0" xfId="0" applyFill="1"/>
    <xf numFmtId="0" fontId="11" fillId="5" borderId="0" xfId="0" applyFont="1" applyFill="1" applyBorder="1" applyAlignment="1">
      <alignment horizontal="right" vertical="top"/>
    </xf>
    <xf numFmtId="0" fontId="16" fillId="5" borderId="0" xfId="0" applyFont="1" applyFill="1" applyBorder="1"/>
    <xf numFmtId="164" fontId="8" fillId="5" borderId="0" xfId="1" applyNumberFormat="1" applyFont="1" applyFill="1" applyBorder="1"/>
    <xf numFmtId="0" fontId="19" fillId="8" borderId="0" xfId="0" applyFont="1" applyFill="1" applyAlignment="1">
      <alignment horizontal="left" vertical="center"/>
    </xf>
    <xf numFmtId="165" fontId="0" fillId="5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4" borderId="0" xfId="0" applyFont="1" applyFill="1"/>
    <xf numFmtId="44" fontId="21" fillId="10" borderId="7" xfId="2" applyFont="1" applyFill="1" applyBorder="1"/>
    <xf numFmtId="44" fontId="21" fillId="9" borderId="7" xfId="2" applyFont="1" applyFill="1" applyBorder="1"/>
    <xf numFmtId="44" fontId="22" fillId="10" borderId="7" xfId="2" applyFont="1" applyFill="1" applyBorder="1" applyAlignment="1">
      <alignment horizontal="center" vertical="center"/>
    </xf>
    <xf numFmtId="44" fontId="22" fillId="9" borderId="7" xfId="2" applyFont="1" applyFill="1" applyBorder="1" applyAlignment="1">
      <alignment horizontal="center" vertical="center"/>
    </xf>
    <xf numFmtId="44" fontId="20" fillId="2" borderId="9" xfId="2" applyFont="1" applyFill="1" applyBorder="1" applyAlignment="1">
      <alignment horizontal="center" vertical="center"/>
    </xf>
    <xf numFmtId="44" fontId="2" fillId="3" borderId="9" xfId="2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vertical="center"/>
    </xf>
    <xf numFmtId="0" fontId="7" fillId="5" borderId="0" xfId="0" applyFont="1" applyFill="1" applyBorder="1"/>
    <xf numFmtId="0" fontId="6" fillId="5" borderId="0" xfId="0" applyFont="1" applyFill="1" applyBorder="1"/>
    <xf numFmtId="0" fontId="3" fillId="5" borderId="0" xfId="0" applyFont="1" applyFill="1"/>
    <xf numFmtId="0" fontId="7" fillId="5" borderId="0" xfId="0" applyFont="1" applyFill="1"/>
    <xf numFmtId="0" fontId="17" fillId="0" borderId="16" xfId="0" applyFont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44" fontId="23" fillId="5" borderId="0" xfId="2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44" fontId="2" fillId="3" borderId="13" xfId="2" applyFont="1" applyFill="1" applyBorder="1"/>
    <xf numFmtId="0" fontId="24" fillId="8" borderId="0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12" fillId="8" borderId="0" xfId="0" applyFont="1" applyFill="1" applyAlignment="1">
      <alignment horizontal="center" vertical="center"/>
    </xf>
    <xf numFmtId="0" fontId="0" fillId="0" borderId="17" xfId="0" applyFont="1" applyBorder="1"/>
    <xf numFmtId="0" fontId="0" fillId="0" borderId="18" xfId="0" applyFont="1" applyBorder="1"/>
    <xf numFmtId="0" fontId="17" fillId="0" borderId="19" xfId="0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top" wrapText="1"/>
    </xf>
    <xf numFmtId="0" fontId="2" fillId="4" borderId="0" xfId="0" applyFont="1" applyFill="1"/>
    <xf numFmtId="0" fontId="17" fillId="4" borderId="0" xfId="0" applyFont="1" applyFill="1"/>
    <xf numFmtId="0" fontId="21" fillId="8" borderId="0" xfId="0" applyFont="1" applyFill="1"/>
    <xf numFmtId="0" fontId="26" fillId="4" borderId="0" xfId="0" applyFont="1" applyFill="1"/>
    <xf numFmtId="0" fontId="28" fillId="8" borderId="0" xfId="0" applyFont="1" applyFill="1"/>
    <xf numFmtId="0" fontId="29" fillId="8" borderId="0" xfId="0" applyFont="1" applyFill="1" applyAlignment="1">
      <alignment horizontal="right"/>
    </xf>
    <xf numFmtId="0" fontId="19" fillId="8" borderId="0" xfId="0" applyFont="1" applyFill="1" applyAlignment="1">
      <alignment horizontal="center"/>
    </xf>
    <xf numFmtId="0" fontId="27" fillId="8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left" vertical="center"/>
    </xf>
    <xf numFmtId="168" fontId="0" fillId="0" borderId="0" xfId="0" applyNumberFormat="1"/>
    <xf numFmtId="44" fontId="0" fillId="0" borderId="0" xfId="0" applyNumberFormat="1"/>
    <xf numFmtId="0" fontId="30" fillId="0" borderId="0" xfId="0" applyFont="1"/>
    <xf numFmtId="0" fontId="8" fillId="0" borderId="0" xfId="0" applyFont="1"/>
    <xf numFmtId="0" fontId="31" fillId="0" borderId="0" xfId="0" applyFont="1"/>
    <xf numFmtId="169" fontId="2" fillId="5" borderId="0" xfId="2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0" xfId="0" quotePrefix="1" applyFont="1"/>
    <xf numFmtId="44" fontId="17" fillId="2" borderId="0" xfId="2" applyFont="1" applyFill="1" applyBorder="1" applyProtection="1">
      <protection locked="0"/>
    </xf>
    <xf numFmtId="0" fontId="25" fillId="2" borderId="20" xfId="0" applyFont="1" applyFill="1" applyBorder="1" applyAlignment="1">
      <alignment horizontal="center" vertical="center"/>
    </xf>
    <xf numFmtId="44" fontId="2" fillId="2" borderId="21" xfId="2" applyFon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44" fontId="2" fillId="4" borderId="12" xfId="2" applyFont="1" applyFill="1" applyBorder="1" applyAlignment="1">
      <alignment horizontal="right" vertical="center"/>
    </xf>
    <xf numFmtId="44" fontId="2" fillId="0" borderId="7" xfId="2" applyFont="1" applyBorder="1" applyAlignment="1">
      <alignment horizontal="right" vertical="center"/>
    </xf>
    <xf numFmtId="44" fontId="2" fillId="4" borderId="11" xfId="2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44" fontId="0" fillId="0" borderId="0" xfId="2" applyFon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44" fontId="4" fillId="2" borderId="22" xfId="2" applyFont="1" applyFill="1" applyBorder="1" applyProtection="1">
      <protection locked="0"/>
    </xf>
    <xf numFmtId="44" fontId="3" fillId="0" borderId="0" xfId="0" applyNumberFormat="1" applyFont="1" applyBorder="1"/>
    <xf numFmtId="0" fontId="4" fillId="0" borderId="23" xfId="0" applyFont="1" applyBorder="1"/>
    <xf numFmtId="44" fontId="4" fillId="0" borderId="24" xfId="0" applyNumberFormat="1" applyFont="1" applyBorder="1"/>
    <xf numFmtId="44" fontId="20" fillId="9" borderId="8" xfId="2" applyFont="1" applyFill="1" applyBorder="1" applyAlignment="1">
      <alignment horizontal="right" vertical="center"/>
    </xf>
    <xf numFmtId="44" fontId="20" fillId="9" borderId="9" xfId="2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173" fontId="33" fillId="0" borderId="28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3" fillId="0" borderId="4" xfId="0" applyNumberFormat="1" applyFont="1" applyFill="1" applyBorder="1"/>
    <xf numFmtId="44" fontId="4" fillId="0" borderId="25" xfId="0" applyNumberFormat="1" applyFont="1" applyFill="1" applyBorder="1"/>
    <xf numFmtId="0" fontId="31" fillId="4" borderId="0" xfId="0" applyFont="1" applyFill="1"/>
    <xf numFmtId="1" fontId="31" fillId="4" borderId="0" xfId="0" applyNumberFormat="1" applyFont="1" applyFill="1" applyProtection="1">
      <protection locked="0"/>
    </xf>
    <xf numFmtId="44" fontId="0" fillId="0" borderId="5" xfId="2" applyFont="1" applyBorder="1"/>
    <xf numFmtId="0" fontId="2" fillId="0" borderId="5" xfId="0" applyFont="1" applyBorder="1" applyAlignment="1">
      <alignment horizontal="center" vertical="center"/>
    </xf>
    <xf numFmtId="44" fontId="0" fillId="0" borderId="5" xfId="2" applyFont="1" applyBorder="1" applyAlignment="1">
      <alignment horizontal="center"/>
    </xf>
    <xf numFmtId="0" fontId="4" fillId="5" borderId="0" xfId="0" applyFont="1" applyFill="1"/>
    <xf numFmtId="49" fontId="0" fillId="0" borderId="0" xfId="0" applyNumberFormat="1"/>
    <xf numFmtId="0" fontId="34" fillId="0" borderId="0" xfId="0" applyFont="1" applyAlignment="1">
      <alignment vertical="center"/>
    </xf>
    <xf numFmtId="44" fontId="0" fillId="0" borderId="5" xfId="2" applyFont="1" applyBorder="1" applyAlignment="1">
      <alignment horizontal="center" vertical="center"/>
    </xf>
    <xf numFmtId="174" fontId="0" fillId="0" borderId="0" xfId="0" applyNumberFormat="1"/>
    <xf numFmtId="49" fontId="31" fillId="0" borderId="0" xfId="0" applyNumberFormat="1" applyFont="1" applyProtection="1">
      <protection locked="0"/>
    </xf>
    <xf numFmtId="0" fontId="29" fillId="8" borderId="0" xfId="0" applyFont="1" applyFill="1" applyAlignment="1">
      <alignment horizontal="center" vertical="top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right" vertical="center"/>
    </xf>
    <xf numFmtId="44" fontId="2" fillId="9" borderId="5" xfId="2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right"/>
    </xf>
    <xf numFmtId="170" fontId="2" fillId="9" borderId="5" xfId="0" applyNumberFormat="1" applyFont="1" applyFill="1" applyBorder="1" applyAlignment="1">
      <alignment horizontal="center" vertical="center"/>
    </xf>
    <xf numFmtId="170" fontId="2" fillId="9" borderId="5" xfId="0" applyNumberFormat="1" applyFont="1" applyFill="1" applyBorder="1" applyAlignment="1">
      <alignment horizontal="right" vertical="center"/>
    </xf>
    <xf numFmtId="0" fontId="2" fillId="9" borderId="5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80631350165882E-2"/>
          <c:y val="3.7499925388368466E-2"/>
          <c:w val="0.88353747789852244"/>
          <c:h val="0.79939108799132852"/>
        </c:manualLayout>
      </c:layout>
      <c:lineChart>
        <c:grouping val="standard"/>
        <c:varyColors val="0"/>
        <c:ser>
          <c:idx val="3"/>
          <c:order val="0"/>
          <c:tx>
            <c:strRef>
              <c:f>'CMO to PLD'!$J$2</c:f>
              <c:strCache>
                <c:ptCount val="1"/>
                <c:pt idx="0">
                  <c:v>PLD Min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'CMO to PLD'!$J$3:$J$26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'CMO to PLD'!$K$2</c:f>
              <c:strCache>
                <c:ptCount val="1"/>
                <c:pt idx="0">
                  <c:v>PLD Max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'CMO to PLD'!$K$3:$K$26</c:f>
              <c:numCache>
                <c:formatCode>General</c:formatCode>
                <c:ptCount val="24"/>
                <c:pt idx="0">
                  <c:v>1197.8699999999999</c:v>
                </c:pt>
                <c:pt idx="1">
                  <c:v>1197.8699999999999</c:v>
                </c:pt>
                <c:pt idx="2">
                  <c:v>1197.8699999999999</c:v>
                </c:pt>
                <c:pt idx="3">
                  <c:v>1197.8699999999999</c:v>
                </c:pt>
                <c:pt idx="4">
                  <c:v>1197.8699999999999</c:v>
                </c:pt>
                <c:pt idx="5">
                  <c:v>1197.8699999999999</c:v>
                </c:pt>
                <c:pt idx="6">
                  <c:v>1197.8699999999999</c:v>
                </c:pt>
                <c:pt idx="7">
                  <c:v>1197.8699999999999</c:v>
                </c:pt>
                <c:pt idx="8">
                  <c:v>1197.8699999999999</c:v>
                </c:pt>
                <c:pt idx="9">
                  <c:v>1197.8699999999999</c:v>
                </c:pt>
                <c:pt idx="10">
                  <c:v>1197.8699999999999</c:v>
                </c:pt>
                <c:pt idx="11">
                  <c:v>1197.8699999999999</c:v>
                </c:pt>
                <c:pt idx="12">
                  <c:v>1197.8699999999999</c:v>
                </c:pt>
                <c:pt idx="13">
                  <c:v>1197.8699999999999</c:v>
                </c:pt>
                <c:pt idx="14">
                  <c:v>1197.8699999999999</c:v>
                </c:pt>
                <c:pt idx="15">
                  <c:v>1197.8699999999999</c:v>
                </c:pt>
                <c:pt idx="16">
                  <c:v>1197.8699999999999</c:v>
                </c:pt>
                <c:pt idx="17">
                  <c:v>1197.8699999999999</c:v>
                </c:pt>
                <c:pt idx="18">
                  <c:v>1197.8699999999999</c:v>
                </c:pt>
                <c:pt idx="19">
                  <c:v>1197.8699999999999</c:v>
                </c:pt>
                <c:pt idx="20">
                  <c:v>1197.8699999999999</c:v>
                </c:pt>
                <c:pt idx="21">
                  <c:v>1197.8699999999999</c:v>
                </c:pt>
                <c:pt idx="22">
                  <c:v>1197.8699999999999</c:v>
                </c:pt>
                <c:pt idx="23">
                  <c:v>1197.8699999999999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'CMO to PLD'!$C$2</c:f>
              <c:strCache>
                <c:ptCount val="1"/>
                <c:pt idx="0">
                  <c:v>CMO Horário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'CMO to PLD'!$C$3:$C$26</c:f>
              <c:numCache>
                <c:formatCode>_("R$"* #,##0.00_);_("R$"* \(#,##0.00\);_("R$"* "-"??_);_(@_)</c:formatCode>
                <c:ptCount val="24"/>
                <c:pt idx="0">
                  <c:v>20</c:v>
                </c:pt>
                <c:pt idx="1">
                  <c:v>110</c:v>
                </c:pt>
                <c:pt idx="2">
                  <c:v>120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330</c:v>
                </c:pt>
                <c:pt idx="8">
                  <c:v>520</c:v>
                </c:pt>
                <c:pt idx="9">
                  <c:v>560</c:v>
                </c:pt>
                <c:pt idx="10">
                  <c:v>850</c:v>
                </c:pt>
                <c:pt idx="11">
                  <c:v>870</c:v>
                </c:pt>
                <c:pt idx="12">
                  <c:v>1210</c:v>
                </c:pt>
                <c:pt idx="13">
                  <c:v>1210</c:v>
                </c:pt>
                <c:pt idx="14">
                  <c:v>1210</c:v>
                </c:pt>
                <c:pt idx="15">
                  <c:v>1350</c:v>
                </c:pt>
                <c:pt idx="16">
                  <c:v>1324.18</c:v>
                </c:pt>
                <c:pt idx="17">
                  <c:v>1324.18</c:v>
                </c:pt>
                <c:pt idx="18">
                  <c:v>960</c:v>
                </c:pt>
                <c:pt idx="19">
                  <c:v>920</c:v>
                </c:pt>
                <c:pt idx="20">
                  <c:v>900</c:v>
                </c:pt>
                <c:pt idx="21">
                  <c:v>800</c:v>
                </c:pt>
                <c:pt idx="22">
                  <c:v>700</c:v>
                </c:pt>
                <c:pt idx="23">
                  <c:v>520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'CMO to PLD'!$I$2</c:f>
              <c:strCache>
                <c:ptCount val="1"/>
                <c:pt idx="0">
                  <c:v>PLD Horário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'CMO to PLD'!$I$3:$I$26</c:f>
              <c:numCache>
                <c:formatCode>_("R$"* #,##0.00_);_("R$"* \(#,##0.00\);_("R$"* "-"??_);_(@_)</c:formatCode>
                <c:ptCount val="24"/>
                <c:pt idx="0">
                  <c:v>49.77</c:v>
                </c:pt>
                <c:pt idx="1">
                  <c:v>94.251573145277902</c:v>
                </c:pt>
                <c:pt idx="2">
                  <c:v>102.81717210450411</c:v>
                </c:pt>
                <c:pt idx="3">
                  <c:v>171.36195350750683</c:v>
                </c:pt>
                <c:pt idx="4">
                  <c:v>171.36195350750683</c:v>
                </c:pt>
                <c:pt idx="5">
                  <c:v>214.19994316823443</c:v>
                </c:pt>
                <c:pt idx="6">
                  <c:v>257.03793282896203</c:v>
                </c:pt>
                <c:pt idx="7">
                  <c:v>282.74472457123716</c:v>
                </c:pt>
                <c:pt idx="8">
                  <c:v>445.53108425492127</c:v>
                </c:pt>
                <c:pt idx="9">
                  <c:v>479.80347495642263</c:v>
                </c:pt>
                <c:pt idx="10">
                  <c:v>728.27580882615837</c:v>
                </c:pt>
                <c:pt idx="11">
                  <c:v>745.40700674461084</c:v>
                </c:pt>
                <c:pt idx="12">
                  <c:v>1026.3326659592794</c:v>
                </c:pt>
                <c:pt idx="13">
                  <c:v>1026.3326659592794</c:v>
                </c:pt>
                <c:pt idx="14">
                  <c:v>1026.3326659592794</c:v>
                </c:pt>
                <c:pt idx="15">
                  <c:v>1026.3326659592794</c:v>
                </c:pt>
                <c:pt idx="16">
                  <c:v>1026.3326659592794</c:v>
                </c:pt>
                <c:pt idx="17">
                  <c:v>1026.3326659592794</c:v>
                </c:pt>
                <c:pt idx="18">
                  <c:v>822.5273819714364</c:v>
                </c:pt>
                <c:pt idx="19">
                  <c:v>788.25499126993498</c:v>
                </c:pt>
                <c:pt idx="20">
                  <c:v>771.11379848688603</c:v>
                </c:pt>
                <c:pt idx="21">
                  <c:v>685.43781916543082</c:v>
                </c:pt>
                <c:pt idx="22">
                  <c:v>599.75184497937914</c:v>
                </c:pt>
                <c:pt idx="23">
                  <c:v>445.53108425492127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'CMO to PLD'!$E$2</c:f>
              <c:strCache>
                <c:ptCount val="1"/>
                <c:pt idx="0">
                  <c:v>PLD_INTER i1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'CMO to PLD'!$E$3:$E$26</c:f>
              <c:numCache>
                <c:formatCode>_("R$"* #,##0.00_);_("R$"* \(#,##0.00\);_("R$"* "-"??_);_(@_)</c:formatCode>
                <c:ptCount val="24"/>
                <c:pt idx="0">
                  <c:v>49.77</c:v>
                </c:pt>
                <c:pt idx="1">
                  <c:v>110</c:v>
                </c:pt>
                <c:pt idx="2">
                  <c:v>120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330</c:v>
                </c:pt>
                <c:pt idx="8">
                  <c:v>520</c:v>
                </c:pt>
                <c:pt idx="9">
                  <c:v>560</c:v>
                </c:pt>
                <c:pt idx="10">
                  <c:v>850</c:v>
                </c:pt>
                <c:pt idx="11">
                  <c:v>870</c:v>
                </c:pt>
                <c:pt idx="12">
                  <c:v>1197.8699999999999</c:v>
                </c:pt>
                <c:pt idx="13">
                  <c:v>1197.8699999999999</c:v>
                </c:pt>
                <c:pt idx="14">
                  <c:v>1197.8699999999999</c:v>
                </c:pt>
                <c:pt idx="15">
                  <c:v>1197.8699999999999</c:v>
                </c:pt>
                <c:pt idx="16">
                  <c:v>1197.8699999999999</c:v>
                </c:pt>
                <c:pt idx="17">
                  <c:v>1197.8699999999999</c:v>
                </c:pt>
                <c:pt idx="18">
                  <c:v>960</c:v>
                </c:pt>
                <c:pt idx="19">
                  <c:v>920</c:v>
                </c:pt>
                <c:pt idx="20">
                  <c:v>900</c:v>
                </c:pt>
                <c:pt idx="21">
                  <c:v>800</c:v>
                </c:pt>
                <c:pt idx="22">
                  <c:v>700</c:v>
                </c:pt>
                <c:pt idx="23">
                  <c:v>520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68216"/>
        <c:axId val="237070176"/>
      </c:lineChart>
      <c:catAx>
        <c:axId val="237068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7070176"/>
        <c:crosses val="autoZero"/>
        <c:auto val="1"/>
        <c:lblAlgn val="ctr"/>
        <c:lblOffset val="100"/>
        <c:noMultiLvlLbl val="0"/>
      </c:catAx>
      <c:valAx>
        <c:axId val="23707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706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305641385033063E-2"/>
          <c:y val="0.1169787123483516"/>
          <c:w val="0.95198134454499284"/>
          <c:h val="0.82048139839783063"/>
        </c:manualLayout>
      </c:layout>
      <c:lineChart>
        <c:grouping val="standard"/>
        <c:varyColors val="0"/>
        <c:ser>
          <c:idx val="2"/>
          <c:order val="0"/>
          <c:tx>
            <c:strRef>
              <c:f>'CMO to PLD'!$C$2</c:f>
              <c:strCache>
                <c:ptCount val="1"/>
                <c:pt idx="0">
                  <c:v>CMO Horário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'CMO to PLD'!$C$3:$C$26</c:f>
              <c:numCache>
                <c:formatCode>_("R$"* #,##0.00_);_("R$"* \(#,##0.00\);_("R$"* "-"??_);_(@_)</c:formatCode>
                <c:ptCount val="24"/>
                <c:pt idx="0">
                  <c:v>20</c:v>
                </c:pt>
                <c:pt idx="1">
                  <c:v>110</c:v>
                </c:pt>
                <c:pt idx="2">
                  <c:v>120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330</c:v>
                </c:pt>
                <c:pt idx="8">
                  <c:v>520</c:v>
                </c:pt>
                <c:pt idx="9">
                  <c:v>560</c:v>
                </c:pt>
                <c:pt idx="10">
                  <c:v>850</c:v>
                </c:pt>
                <c:pt idx="11">
                  <c:v>870</c:v>
                </c:pt>
                <c:pt idx="12">
                  <c:v>1210</c:v>
                </c:pt>
                <c:pt idx="13">
                  <c:v>1210</c:v>
                </c:pt>
                <c:pt idx="14">
                  <c:v>1210</c:v>
                </c:pt>
                <c:pt idx="15">
                  <c:v>1350</c:v>
                </c:pt>
                <c:pt idx="16">
                  <c:v>1324.18</c:v>
                </c:pt>
                <c:pt idx="17">
                  <c:v>1324.18</c:v>
                </c:pt>
                <c:pt idx="18">
                  <c:v>960</c:v>
                </c:pt>
                <c:pt idx="19">
                  <c:v>920</c:v>
                </c:pt>
                <c:pt idx="20">
                  <c:v>900</c:v>
                </c:pt>
                <c:pt idx="21">
                  <c:v>800</c:v>
                </c:pt>
                <c:pt idx="22">
                  <c:v>700</c:v>
                </c:pt>
                <c:pt idx="23">
                  <c:v>520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'CMO to PLD'!$J$2</c:f>
              <c:strCache>
                <c:ptCount val="1"/>
                <c:pt idx="0">
                  <c:v>PLD Min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'CMO to PLD'!$J$3:$J$26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'CMO to PLD'!$K$2</c:f>
              <c:strCache>
                <c:ptCount val="1"/>
                <c:pt idx="0">
                  <c:v>PLD Max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'CMO to PLD'!$K$3:$K$26</c:f>
              <c:numCache>
                <c:formatCode>General</c:formatCode>
                <c:ptCount val="24"/>
                <c:pt idx="0">
                  <c:v>1197.8699999999999</c:v>
                </c:pt>
                <c:pt idx="1">
                  <c:v>1197.8699999999999</c:v>
                </c:pt>
                <c:pt idx="2">
                  <c:v>1197.8699999999999</c:v>
                </c:pt>
                <c:pt idx="3">
                  <c:v>1197.8699999999999</c:v>
                </c:pt>
                <c:pt idx="4">
                  <c:v>1197.8699999999999</c:v>
                </c:pt>
                <c:pt idx="5">
                  <c:v>1197.8699999999999</c:v>
                </c:pt>
                <c:pt idx="6">
                  <c:v>1197.8699999999999</c:v>
                </c:pt>
                <c:pt idx="7">
                  <c:v>1197.8699999999999</c:v>
                </c:pt>
                <c:pt idx="8">
                  <c:v>1197.8699999999999</c:v>
                </c:pt>
                <c:pt idx="9">
                  <c:v>1197.8699999999999</c:v>
                </c:pt>
                <c:pt idx="10">
                  <c:v>1197.8699999999999</c:v>
                </c:pt>
                <c:pt idx="11">
                  <c:v>1197.8699999999999</c:v>
                </c:pt>
                <c:pt idx="12">
                  <c:v>1197.8699999999999</c:v>
                </c:pt>
                <c:pt idx="13">
                  <c:v>1197.8699999999999</c:v>
                </c:pt>
                <c:pt idx="14">
                  <c:v>1197.8699999999999</c:v>
                </c:pt>
                <c:pt idx="15">
                  <c:v>1197.8699999999999</c:v>
                </c:pt>
                <c:pt idx="16">
                  <c:v>1197.8699999999999</c:v>
                </c:pt>
                <c:pt idx="17">
                  <c:v>1197.8699999999999</c:v>
                </c:pt>
                <c:pt idx="18">
                  <c:v>1197.8699999999999</c:v>
                </c:pt>
                <c:pt idx="19">
                  <c:v>1197.8699999999999</c:v>
                </c:pt>
                <c:pt idx="20">
                  <c:v>1197.8699999999999</c:v>
                </c:pt>
                <c:pt idx="21">
                  <c:v>1197.8699999999999</c:v>
                </c:pt>
                <c:pt idx="22">
                  <c:v>1197.8699999999999</c:v>
                </c:pt>
                <c:pt idx="23">
                  <c:v>1197.8699999999999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'i1'!$B$1</c:f>
              <c:strCache>
                <c:ptCount val="1"/>
                <c:pt idx="0">
                  <c:v>PLD_AJUST_EST i1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'i1'!$B$2:$B$25</c:f>
              <c:numCache>
                <c:formatCode>_("R$"* #,##0.00_);_("R$"* \(#,##0.00\);_("R$"* "-"??_);_(@_)</c:formatCode>
                <c:ptCount val="24"/>
                <c:pt idx="0">
                  <c:v>42.66</c:v>
                </c:pt>
                <c:pt idx="1">
                  <c:v>94.295865633090003</c:v>
                </c:pt>
                <c:pt idx="2">
                  <c:v>102.86821705428</c:v>
                </c:pt>
                <c:pt idx="3">
                  <c:v>171.44702842379999</c:v>
                </c:pt>
                <c:pt idx="4">
                  <c:v>171.44702842379999</c:v>
                </c:pt>
                <c:pt idx="5">
                  <c:v>214.30878552975</c:v>
                </c:pt>
                <c:pt idx="6">
                  <c:v>257.17054263569997</c:v>
                </c:pt>
                <c:pt idx="7">
                  <c:v>282.88759689927002</c:v>
                </c:pt>
                <c:pt idx="8">
                  <c:v>445.76227390188001</c:v>
                </c:pt>
                <c:pt idx="9">
                  <c:v>480.05167958663998</c:v>
                </c:pt>
                <c:pt idx="10">
                  <c:v>728.64987080114997</c:v>
                </c:pt>
                <c:pt idx="11">
                  <c:v>745.79457364352993</c:v>
                </c:pt>
                <c:pt idx="12">
                  <c:v>1026.8562596900865</c:v>
                </c:pt>
                <c:pt idx="13">
                  <c:v>1026.8562596900865</c:v>
                </c:pt>
                <c:pt idx="14">
                  <c:v>1026.8562596900865</c:v>
                </c:pt>
                <c:pt idx="15">
                  <c:v>1026.8562596900865</c:v>
                </c:pt>
                <c:pt idx="16">
                  <c:v>1026.8562596900865</c:v>
                </c:pt>
                <c:pt idx="17">
                  <c:v>1026.8562596900865</c:v>
                </c:pt>
                <c:pt idx="18">
                  <c:v>822.94573643423996</c:v>
                </c:pt>
                <c:pt idx="19">
                  <c:v>788.65633074947993</c:v>
                </c:pt>
                <c:pt idx="20">
                  <c:v>771.51162790709998</c:v>
                </c:pt>
                <c:pt idx="21">
                  <c:v>685.78811369519997</c:v>
                </c:pt>
                <c:pt idx="22">
                  <c:v>600.06459948329996</c:v>
                </c:pt>
                <c:pt idx="23">
                  <c:v>445.76227390188001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'CMO to PLD'!$I$2</c:f>
              <c:strCache>
                <c:ptCount val="1"/>
                <c:pt idx="0">
                  <c:v>PLD Horário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'CMO to PLD'!$I$3:$I$26</c:f>
              <c:numCache>
                <c:formatCode>_("R$"* #,##0.00_);_("R$"* \(#,##0.00\);_("R$"* "-"??_);_(@_)</c:formatCode>
                <c:ptCount val="24"/>
                <c:pt idx="0">
                  <c:v>49.77</c:v>
                </c:pt>
                <c:pt idx="1">
                  <c:v>94.251573145277902</c:v>
                </c:pt>
                <c:pt idx="2">
                  <c:v>102.81717210450411</c:v>
                </c:pt>
                <c:pt idx="3">
                  <c:v>171.36195350750683</c:v>
                </c:pt>
                <c:pt idx="4">
                  <c:v>171.36195350750683</c:v>
                </c:pt>
                <c:pt idx="5">
                  <c:v>214.19994316823443</c:v>
                </c:pt>
                <c:pt idx="6">
                  <c:v>257.03793282896203</c:v>
                </c:pt>
                <c:pt idx="7">
                  <c:v>282.74472457123716</c:v>
                </c:pt>
                <c:pt idx="8">
                  <c:v>445.53108425492127</c:v>
                </c:pt>
                <c:pt idx="9">
                  <c:v>479.80347495642263</c:v>
                </c:pt>
                <c:pt idx="10">
                  <c:v>728.27580882615837</c:v>
                </c:pt>
                <c:pt idx="11">
                  <c:v>745.40700674461084</c:v>
                </c:pt>
                <c:pt idx="12">
                  <c:v>1026.3326659592794</c:v>
                </c:pt>
                <c:pt idx="13">
                  <c:v>1026.3326659592794</c:v>
                </c:pt>
                <c:pt idx="14">
                  <c:v>1026.3326659592794</c:v>
                </c:pt>
                <c:pt idx="15">
                  <c:v>1026.3326659592794</c:v>
                </c:pt>
                <c:pt idx="16">
                  <c:v>1026.3326659592794</c:v>
                </c:pt>
                <c:pt idx="17">
                  <c:v>1026.3326659592794</c:v>
                </c:pt>
                <c:pt idx="18">
                  <c:v>822.5273819714364</c:v>
                </c:pt>
                <c:pt idx="19">
                  <c:v>788.25499126993498</c:v>
                </c:pt>
                <c:pt idx="20">
                  <c:v>771.11379848688603</c:v>
                </c:pt>
                <c:pt idx="21">
                  <c:v>685.43781916543082</c:v>
                </c:pt>
                <c:pt idx="22">
                  <c:v>599.75184497937914</c:v>
                </c:pt>
                <c:pt idx="23">
                  <c:v>445.53108425492127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614400"/>
        <c:axId val="237618712"/>
      </c:lineChart>
      <c:catAx>
        <c:axId val="237614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7618712"/>
        <c:crosses val="autoZero"/>
        <c:auto val="1"/>
        <c:lblAlgn val="ctr"/>
        <c:lblOffset val="100"/>
        <c:noMultiLvlLbl val="0"/>
      </c:catAx>
      <c:valAx>
        <c:axId val="237618712"/>
        <c:scaling>
          <c:orientation val="minMax"/>
        </c:scaling>
        <c:delete val="0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761440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257174</xdr:colOff>
      <xdr:row>3</xdr:row>
      <xdr:rowOff>171448</xdr:rowOff>
    </xdr:from>
    <xdr:to>
      <xdr:col>13</xdr:col>
      <xdr:colOff>595313</xdr:colOff>
      <xdr:row>25</xdr:row>
      <xdr:rowOff>36111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49" y="790573"/>
          <a:ext cx="1552576" cy="4127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200026</xdr:colOff>
      <xdr:row>0</xdr:row>
      <xdr:rowOff>85725</xdr:rowOff>
    </xdr:from>
    <xdr:to>
      <xdr:col>5</xdr:col>
      <xdr:colOff>14288</xdr:colOff>
      <xdr:row>2</xdr:row>
      <xdr:rowOff>55695</xdr:rowOff>
    </xdr:to>
    <xdr:pic>
      <xdr:nvPicPr>
        <xdr:cNvPr id="3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85725"/>
          <a:ext cx="2457450" cy="398595"/>
        </a:xfrm>
        <a:prstGeom prst="rect">
          <a:avLst/>
        </a:prstGeom>
      </xdr:spPr>
    </xdr:pic>
    <xdr:clientData/>
  </xdr:twoCellAnchor>
  <xdr:twoCellAnchor>
    <xdr:from>
      <xdr:col>13</xdr:col>
      <xdr:colOff>523877</xdr:colOff>
      <xdr:row>12</xdr:row>
      <xdr:rowOff>138112</xdr:rowOff>
    </xdr:from>
    <xdr:to>
      <xdr:col>14</xdr:col>
      <xdr:colOff>285752</xdr:colOff>
      <xdr:row>14</xdr:row>
      <xdr:rowOff>61912</xdr:rowOff>
    </xdr:to>
    <xdr:sp macro="" textlink="">
      <xdr:nvSpPr>
        <xdr:cNvPr id="8" name="Seta para baixo 7"/>
        <xdr:cNvSpPr/>
      </xdr:nvSpPr>
      <xdr:spPr>
        <a:xfrm rot="16200000">
          <a:off x="8128399" y="2511028"/>
          <a:ext cx="304800" cy="369094"/>
        </a:xfrm>
        <a:prstGeom prst="downArrow">
          <a:avLst/>
        </a:prstGeom>
        <a:noFill/>
        <a:ln w="412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14</xdr:col>
      <xdr:colOff>452439</xdr:colOff>
      <xdr:row>3</xdr:row>
      <xdr:rowOff>59532</xdr:rowOff>
    </xdr:from>
    <xdr:to>
      <xdr:col>26</xdr:col>
      <xdr:colOff>416719</xdr:colOff>
      <xdr:row>21</xdr:row>
      <xdr:rowOff>124024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12970" y="678657"/>
          <a:ext cx="7250905" cy="3493492"/>
        </a:xfrm>
        <a:prstGeom prst="rect">
          <a:avLst/>
        </a:prstGeom>
      </xdr:spPr>
    </xdr:pic>
    <xdr:clientData/>
  </xdr:twoCellAnchor>
  <xdr:twoCellAnchor>
    <xdr:from>
      <xdr:col>15</xdr:col>
      <xdr:colOff>59531</xdr:colOff>
      <xdr:row>4</xdr:row>
      <xdr:rowOff>119062</xdr:rowOff>
    </xdr:from>
    <xdr:to>
      <xdr:col>16</xdr:col>
      <xdr:colOff>111125</xdr:colOff>
      <xdr:row>19</xdr:row>
      <xdr:rowOff>87313</xdr:rowOff>
    </xdr:to>
    <xdr:sp macro="" textlink="">
      <xdr:nvSpPr>
        <xdr:cNvPr id="4" name="Retângulo 3"/>
        <xdr:cNvSpPr/>
      </xdr:nvSpPr>
      <xdr:spPr>
        <a:xfrm>
          <a:off x="8774906" y="928687"/>
          <a:ext cx="662782" cy="2825751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552453</xdr:colOff>
      <xdr:row>21</xdr:row>
      <xdr:rowOff>88104</xdr:rowOff>
    </xdr:from>
    <xdr:to>
      <xdr:col>19</xdr:col>
      <xdr:colOff>247652</xdr:colOff>
      <xdr:row>23</xdr:row>
      <xdr:rowOff>78579</xdr:rowOff>
    </xdr:to>
    <xdr:sp macro="" textlink="">
      <xdr:nvSpPr>
        <xdr:cNvPr id="7" name="Seta para baixo 6"/>
        <xdr:cNvSpPr/>
      </xdr:nvSpPr>
      <xdr:spPr>
        <a:xfrm rot="10800000">
          <a:off x="11041859" y="4136229"/>
          <a:ext cx="302418" cy="371475"/>
        </a:xfrm>
        <a:prstGeom prst="downArrow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152400</xdr:rowOff>
    </xdr:from>
    <xdr:to>
      <xdr:col>13</xdr:col>
      <xdr:colOff>209602</xdr:colOff>
      <xdr:row>24</xdr:row>
      <xdr:rowOff>109505</xdr:rowOff>
    </xdr:to>
    <xdr:grpSp>
      <xdr:nvGrpSpPr>
        <xdr:cNvPr id="2" name="Grupo 1"/>
        <xdr:cNvGrpSpPr/>
      </xdr:nvGrpSpPr>
      <xdr:grpSpPr>
        <a:xfrm>
          <a:off x="702469" y="914400"/>
          <a:ext cx="7400977" cy="3767105"/>
          <a:chOff x="819150" y="878037"/>
          <a:chExt cx="7429552" cy="3767105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29870" y="895350"/>
            <a:ext cx="3008112" cy="3749792"/>
          </a:xfrm>
          <a:prstGeom prst="rect">
            <a:avLst/>
          </a:prstGeom>
        </xdr:spPr>
      </xdr:pic>
      <xdr:sp macro="" textlink="">
        <xdr:nvSpPr>
          <xdr:cNvPr id="4" name="Retângulo 3"/>
          <xdr:cNvSpPr/>
        </xdr:nvSpPr>
        <xdr:spPr>
          <a:xfrm>
            <a:off x="819150" y="878037"/>
            <a:ext cx="7429552" cy="3598934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>
                <a:solidFill>
                  <a:prstClr val="black"/>
                </a:solidFill>
              </a:rPr>
              <a:t>"O presente material foi elaborado pela Câmara de Comercialização de Energia Elétrica - CCEE e possui, única e exclusivamente,</a:t>
            </a:r>
            <a:r>
              <a:rPr lang="pt-BR" sz="1400" b="1">
                <a:solidFill>
                  <a:prstClr val="black"/>
                </a:solidFill>
              </a:rPr>
              <a:t> finalidade didática como forma de apoio nos cursos e treinamentos ministrados por esta Câmara. A CCEE não se responsabiliza, em qualquer hipótese e sob qualquer condição, por eventuais estudos, projeções, negociações e/ou qualquer outro tipo de utilização, seja para fins comerciais ou não, com fundamento nos dados constantes do presente material.</a:t>
            </a:r>
          </a:p>
          <a:p>
            <a:pPr algn="ctr"/>
            <a:r>
              <a:rPr lang="pt-BR" sz="1400">
                <a:solidFill>
                  <a:prstClr val="black"/>
                </a:solidFill>
              </a:rPr>
              <a:t> </a:t>
            </a:r>
          </a:p>
          <a:p>
            <a:pPr algn="ctr"/>
            <a:r>
              <a:rPr lang="pt-BR" sz="1400">
                <a:solidFill>
                  <a:prstClr val="black"/>
                </a:solidFill>
              </a:rPr>
              <a:t>Da mesma forma, eventuais diplomas legais e/ou regulatórios disponibilizados e/ou citados no decorrer dos cursos e treinamentos ministrados pela CCEE são utilizados com finalidade única de auxiliar e fundamentar o entendimento do material didático, não representando, em hipótese alguma, visão ou interpretação institucional da CCEE em relação às normas regulatórias que regem o setor.</a:t>
            </a:r>
          </a:p>
          <a:p>
            <a:pPr algn="ctr"/>
            <a:r>
              <a:rPr lang="pt-BR" sz="1400">
                <a:solidFill>
                  <a:prstClr val="black"/>
                </a:solidFill>
              </a:rPr>
              <a:t> </a:t>
            </a:r>
          </a:p>
          <a:p>
            <a:pPr algn="ctr"/>
            <a:r>
              <a:rPr lang="pt-BR" sz="1400">
                <a:solidFill>
                  <a:prstClr val="black"/>
                </a:solidFill>
              </a:rPr>
              <a:t>A CCEE não se responsabiliza, ainda, em qualquer hipótese, quanto à atualização do teor e/ou vigência dos diplomas legais/regulatórios utilizados no decorrer dos cursos ministrados. Informações em relação ao teor e vigência de tais normas deverão ser verificadas junto à imprensa oficial."</a:t>
            </a:r>
          </a:p>
        </xdr:txBody>
      </xdr:sp>
    </xdr:grpSp>
    <xdr:clientData/>
  </xdr:twoCellAnchor>
  <xdr:twoCellAnchor editAs="oneCell">
    <xdr:from>
      <xdr:col>5</xdr:col>
      <xdr:colOff>228600</xdr:colOff>
      <xdr:row>1</xdr:row>
      <xdr:rowOff>95250</xdr:rowOff>
    </xdr:from>
    <xdr:to>
      <xdr:col>9</xdr:col>
      <xdr:colOff>285980</xdr:colOff>
      <xdr:row>3</xdr:row>
      <xdr:rowOff>119062</xdr:rowOff>
    </xdr:to>
    <xdr:pic>
      <xdr:nvPicPr>
        <xdr:cNvPr id="5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285750"/>
          <a:ext cx="2495780" cy="404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130968</xdr:rowOff>
    </xdr:from>
    <xdr:to>
      <xdr:col>2</xdr:col>
      <xdr:colOff>678657</xdr:colOff>
      <xdr:row>0</xdr:row>
      <xdr:rowOff>436094</xdr:rowOff>
    </xdr:to>
    <xdr:pic>
      <xdr:nvPicPr>
        <xdr:cNvPr id="4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30968"/>
          <a:ext cx="1881187" cy="3051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46300</xdr:colOff>
      <xdr:row>1</xdr:row>
      <xdr:rowOff>260614</xdr:rowOff>
    </xdr:from>
    <xdr:to>
      <xdr:col>23</xdr:col>
      <xdr:colOff>845343</xdr:colOff>
      <xdr:row>22</xdr:row>
      <xdr:rowOff>107155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107156</xdr:colOff>
      <xdr:row>0</xdr:row>
      <xdr:rowOff>59533</xdr:rowOff>
    </xdr:from>
    <xdr:to>
      <xdr:col>4</xdr:col>
      <xdr:colOff>159543</xdr:colOff>
      <xdr:row>0</xdr:row>
      <xdr:rowOff>364659</xdr:rowOff>
    </xdr:to>
    <xdr:pic>
      <xdr:nvPicPr>
        <xdr:cNvPr id="4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59533"/>
          <a:ext cx="1881187" cy="3051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277282</xdr:colOff>
      <xdr:row>1</xdr:row>
      <xdr:rowOff>114301</xdr:rowOff>
    </xdr:from>
    <xdr:to>
      <xdr:col>17</xdr:col>
      <xdr:colOff>518583</xdr:colOff>
      <xdr:row>23</xdr:row>
      <xdr:rowOff>116416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74083</xdr:colOff>
      <xdr:row>0</xdr:row>
      <xdr:rowOff>63500</xdr:rowOff>
    </xdr:from>
    <xdr:to>
      <xdr:col>3</xdr:col>
      <xdr:colOff>113770</xdr:colOff>
      <xdr:row>0</xdr:row>
      <xdr:rowOff>368626</xdr:rowOff>
    </xdr:to>
    <xdr:pic>
      <xdr:nvPicPr>
        <xdr:cNvPr id="3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63500"/>
          <a:ext cx="1881187" cy="3051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64294</xdr:colOff>
      <xdr:row>0</xdr:row>
      <xdr:rowOff>73819</xdr:rowOff>
    </xdr:from>
    <xdr:to>
      <xdr:col>1</xdr:col>
      <xdr:colOff>821531</xdr:colOff>
      <xdr:row>0</xdr:row>
      <xdr:rowOff>378945</xdr:rowOff>
    </xdr:to>
    <xdr:pic>
      <xdr:nvPicPr>
        <xdr:cNvPr id="2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4" y="73819"/>
          <a:ext cx="1876425" cy="305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A34"/>
  <sheetViews>
    <sheetView showGridLines="0" showRowColHeaders="0" tabSelected="1" zoomScale="80" zoomScaleNormal="80" workbookViewId="0">
      <selection activeCell="B19" sqref="B19"/>
    </sheetView>
  </sheetViews>
  <sheetFormatPr defaultRowHeight="15" x14ac:dyDescent="0.25"/>
  <cols>
    <col min="1" max="1" width="2.42578125" customWidth="1"/>
    <col min="11" max="11" width="11.7109375" customWidth="1"/>
  </cols>
  <sheetData>
    <row r="1" spans="1:2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3">
      <c r="A2" s="3"/>
      <c r="B2" s="3"/>
      <c r="C2" s="3"/>
      <c r="D2" s="3"/>
      <c r="E2" s="3"/>
      <c r="F2" s="3"/>
      <c r="G2" s="55" t="s">
        <v>28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15"/>
      <c r="W4" s="15"/>
      <c r="X4" s="15"/>
      <c r="Y4" s="15"/>
      <c r="Z4" s="15"/>
      <c r="AA4" s="15"/>
    </row>
    <row r="5" spans="1:27" ht="15" customHeight="1" x14ac:dyDescent="0.25">
      <c r="A5" s="54"/>
      <c r="B5" s="56" t="s">
        <v>31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15"/>
      <c r="W5" s="15"/>
      <c r="X5" s="15"/>
      <c r="Y5" s="15"/>
      <c r="Z5" s="15"/>
      <c r="AA5" s="15"/>
    </row>
    <row r="6" spans="1:27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15"/>
      <c r="W6" s="15"/>
      <c r="X6" s="15"/>
      <c r="Y6" s="15"/>
      <c r="Z6" s="15"/>
      <c r="AA6" s="15"/>
    </row>
    <row r="7" spans="1:27" ht="15" customHeight="1" x14ac:dyDescent="0.25">
      <c r="A7" s="54"/>
      <c r="B7" s="59" t="s">
        <v>96</v>
      </c>
      <c r="C7" s="60"/>
      <c r="D7" s="60"/>
      <c r="E7" s="60"/>
      <c r="F7" s="60"/>
      <c r="G7" s="60"/>
      <c r="H7" s="60"/>
      <c r="I7" s="60"/>
      <c r="J7" s="60"/>
      <c r="K7" s="60"/>
      <c r="L7" s="54"/>
      <c r="M7" s="54"/>
      <c r="N7" s="54"/>
      <c r="O7" s="54"/>
      <c r="P7" s="54"/>
      <c r="Q7" s="54"/>
      <c r="R7" s="54"/>
      <c r="S7" s="54"/>
      <c r="T7" s="54"/>
      <c r="U7" s="54"/>
      <c r="V7" s="15"/>
      <c r="W7" s="15"/>
      <c r="X7" s="15"/>
      <c r="Y7" s="15"/>
      <c r="Z7" s="15"/>
      <c r="AA7" s="15"/>
    </row>
    <row r="8" spans="1:27" ht="15" customHeight="1" x14ac:dyDescent="0.25">
      <c r="A8" s="54"/>
      <c r="B8" s="59" t="s">
        <v>97</v>
      </c>
      <c r="C8" s="60"/>
      <c r="D8" s="60"/>
      <c r="E8" s="60"/>
      <c r="F8" s="60"/>
      <c r="G8" s="60"/>
      <c r="H8" s="60"/>
      <c r="I8" s="60"/>
      <c r="J8" s="60"/>
      <c r="K8" s="60"/>
      <c r="L8" s="54"/>
      <c r="M8" s="54"/>
      <c r="N8" s="54"/>
      <c r="O8" s="54"/>
      <c r="P8" s="54"/>
      <c r="Q8" s="54"/>
      <c r="R8" s="54"/>
      <c r="S8" s="54"/>
      <c r="T8" s="54"/>
      <c r="U8" s="54"/>
      <c r="V8" s="15"/>
      <c r="W8" s="15"/>
      <c r="X8" s="15"/>
      <c r="Y8" s="15"/>
      <c r="Z8" s="15"/>
      <c r="AA8" s="15"/>
    </row>
    <row r="9" spans="1:27" ht="15" customHeight="1" x14ac:dyDescent="0.25">
      <c r="A9" s="54"/>
      <c r="B9" s="59" t="s">
        <v>98</v>
      </c>
      <c r="C9" s="60"/>
      <c r="D9" s="60"/>
      <c r="E9" s="60"/>
      <c r="F9" s="60"/>
      <c r="G9" s="60"/>
      <c r="H9" s="60"/>
      <c r="I9" s="60"/>
      <c r="J9" s="60"/>
      <c r="K9" s="60"/>
      <c r="L9" s="54"/>
      <c r="M9" s="54"/>
      <c r="N9" s="54"/>
      <c r="O9" s="54"/>
      <c r="P9" s="54"/>
      <c r="Q9" s="54"/>
      <c r="R9" s="54"/>
      <c r="S9" s="54"/>
      <c r="T9" s="54"/>
      <c r="U9" s="54"/>
      <c r="V9" s="15"/>
      <c r="W9" s="15"/>
      <c r="X9" s="15"/>
      <c r="Y9" s="15"/>
      <c r="Z9" s="15"/>
      <c r="AA9" s="15"/>
    </row>
    <row r="10" spans="1:27" ht="15" customHeight="1" x14ac:dyDescent="0.35">
      <c r="A10" s="54"/>
      <c r="B10" s="59" t="s">
        <v>112</v>
      </c>
      <c r="C10" s="60"/>
      <c r="D10" s="60"/>
      <c r="E10" s="60"/>
      <c r="F10" s="60"/>
      <c r="G10" s="60"/>
      <c r="H10" s="60"/>
      <c r="I10" s="60"/>
      <c r="J10" s="60"/>
      <c r="K10" s="60"/>
      <c r="L10" s="54"/>
      <c r="M10" s="54"/>
      <c r="N10" s="57"/>
      <c r="O10" s="74" t="s">
        <v>30</v>
      </c>
      <c r="P10" s="54"/>
      <c r="Q10" s="54"/>
      <c r="R10" s="54"/>
      <c r="S10" s="54"/>
      <c r="T10" s="54"/>
      <c r="U10" s="54"/>
      <c r="V10" s="15"/>
      <c r="W10" s="15"/>
      <c r="X10" s="15"/>
      <c r="Y10" s="15"/>
      <c r="Z10" s="15"/>
      <c r="AA10" s="15"/>
    </row>
    <row r="11" spans="1:27" ht="15" customHeight="1" x14ac:dyDescent="0.25">
      <c r="A11" s="54"/>
      <c r="B11" s="59" t="s">
        <v>113</v>
      </c>
      <c r="C11" s="60"/>
      <c r="D11" s="60"/>
      <c r="E11" s="60"/>
      <c r="F11" s="60"/>
      <c r="G11" s="60"/>
      <c r="H11" s="60"/>
      <c r="I11" s="60"/>
      <c r="J11" s="60"/>
      <c r="K11" s="60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15"/>
      <c r="W11" s="15"/>
      <c r="X11" s="15"/>
      <c r="Y11" s="15"/>
      <c r="Z11" s="15"/>
      <c r="AA11" s="15"/>
    </row>
    <row r="12" spans="1:27" ht="15" customHeight="1" x14ac:dyDescent="0.25">
      <c r="A12" s="54"/>
      <c r="B12" s="59" t="s">
        <v>99</v>
      </c>
      <c r="C12" s="60"/>
      <c r="D12" s="60"/>
      <c r="E12" s="60"/>
      <c r="F12" s="60"/>
      <c r="G12" s="60"/>
      <c r="H12" s="60"/>
      <c r="I12" s="60"/>
      <c r="J12" s="60"/>
      <c r="K12" s="60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15"/>
      <c r="W12" s="15"/>
      <c r="X12" s="15"/>
      <c r="Y12" s="15"/>
      <c r="Z12" s="15"/>
      <c r="AA12" s="15"/>
    </row>
    <row r="13" spans="1:27" ht="15" customHeight="1" x14ac:dyDescent="0.25">
      <c r="A13" s="54"/>
      <c r="B13" s="59" t="s">
        <v>100</v>
      </c>
      <c r="C13" s="60"/>
      <c r="D13" s="60"/>
      <c r="E13" s="60"/>
      <c r="F13" s="60"/>
      <c r="G13" s="60"/>
      <c r="H13" s="60"/>
      <c r="I13" s="60"/>
      <c r="J13" s="60"/>
      <c r="K13" s="60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15"/>
      <c r="W13" s="15"/>
      <c r="X13" s="15"/>
      <c r="Y13" s="15"/>
      <c r="Z13" s="15"/>
      <c r="AA13" s="15"/>
    </row>
    <row r="14" spans="1:27" ht="15" customHeight="1" x14ac:dyDescent="0.25">
      <c r="A14" s="54"/>
      <c r="B14" s="59" t="s">
        <v>103</v>
      </c>
      <c r="C14" s="60"/>
      <c r="D14" s="60"/>
      <c r="E14" s="60"/>
      <c r="F14" s="60"/>
      <c r="G14" s="60"/>
      <c r="H14" s="60"/>
      <c r="I14" s="60"/>
      <c r="J14" s="60"/>
      <c r="K14" s="60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15"/>
      <c r="W14" s="15"/>
      <c r="X14" s="15"/>
      <c r="Y14" s="15"/>
      <c r="Z14" s="15"/>
      <c r="AA14" s="15"/>
    </row>
    <row r="15" spans="1:27" ht="15" customHeight="1" x14ac:dyDescent="0.25">
      <c r="A15" s="54"/>
      <c r="B15" s="59" t="s">
        <v>101</v>
      </c>
      <c r="C15" s="60"/>
      <c r="D15" s="60"/>
      <c r="E15" s="60"/>
      <c r="F15" s="60"/>
      <c r="G15" s="60"/>
      <c r="H15" s="60"/>
      <c r="I15" s="60"/>
      <c r="J15" s="60"/>
      <c r="K15" s="60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15"/>
      <c r="W15" s="15"/>
      <c r="X15" s="15"/>
      <c r="Y15" s="15"/>
      <c r="Z15" s="15"/>
      <c r="AA15" s="15"/>
    </row>
    <row r="16" spans="1:27" ht="15" customHeight="1" x14ac:dyDescent="0.25">
      <c r="A16" s="54"/>
      <c r="B16" s="59" t="s">
        <v>104</v>
      </c>
      <c r="C16" s="60"/>
      <c r="D16" s="60"/>
      <c r="E16" s="60"/>
      <c r="F16" s="60"/>
      <c r="G16" s="60"/>
      <c r="H16" s="60"/>
      <c r="I16" s="60"/>
      <c r="J16" s="60"/>
      <c r="K16" s="60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15"/>
      <c r="W16" s="15"/>
      <c r="X16" s="15"/>
      <c r="Y16" s="15"/>
      <c r="Z16" s="15"/>
      <c r="AA16" s="15"/>
    </row>
    <row r="17" spans="1:27" ht="15" customHeight="1" x14ac:dyDescent="0.25">
      <c r="A17" s="54"/>
      <c r="B17" s="59" t="s">
        <v>105</v>
      </c>
      <c r="C17" s="60"/>
      <c r="D17" s="60"/>
      <c r="E17" s="60"/>
      <c r="F17" s="60"/>
      <c r="G17" s="60"/>
      <c r="H17" s="60"/>
      <c r="I17" s="60"/>
      <c r="J17" s="60"/>
      <c r="K17" s="60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15"/>
      <c r="W17" s="15"/>
      <c r="X17" s="15"/>
      <c r="Y17" s="15"/>
      <c r="Z17" s="15"/>
      <c r="AA17" s="15"/>
    </row>
    <row r="18" spans="1:27" ht="15" customHeight="1" x14ac:dyDescent="0.25">
      <c r="A18" s="54"/>
      <c r="B18" s="59" t="s">
        <v>116</v>
      </c>
      <c r="C18" s="60"/>
      <c r="D18" s="60"/>
      <c r="E18" s="60"/>
      <c r="F18" s="60"/>
      <c r="G18" s="60"/>
      <c r="H18" s="60"/>
      <c r="I18" s="60"/>
      <c r="J18" s="60"/>
      <c r="K18" s="6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15"/>
      <c r="W18" s="15"/>
      <c r="X18" s="15"/>
      <c r="Y18" s="15"/>
      <c r="Z18" s="15"/>
      <c r="AA18" s="15"/>
    </row>
    <row r="19" spans="1:27" ht="15" customHeight="1" x14ac:dyDescent="0.25">
      <c r="A19" s="54"/>
      <c r="B19" s="59" t="s">
        <v>102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15"/>
      <c r="W19" s="15"/>
      <c r="X19" s="15"/>
      <c r="Y19" s="15"/>
      <c r="Z19" s="15"/>
      <c r="AA19" s="15"/>
    </row>
    <row r="20" spans="1:27" ht="15" customHeight="1" x14ac:dyDescent="0.25">
      <c r="A20" s="54"/>
      <c r="B20" s="59" t="s">
        <v>106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15"/>
      <c r="W20" s="15"/>
      <c r="X20" s="15"/>
      <c r="Y20" s="15"/>
      <c r="Z20" s="15"/>
      <c r="AA20" s="15"/>
    </row>
    <row r="21" spans="1:27" ht="15" customHeight="1" x14ac:dyDescent="0.25">
      <c r="A21" s="54"/>
      <c r="B21" s="59" t="s">
        <v>107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15"/>
      <c r="W21" s="15"/>
      <c r="X21" s="15"/>
      <c r="Y21" s="15"/>
      <c r="Z21" s="15"/>
      <c r="AA21" s="15"/>
    </row>
    <row r="22" spans="1:27" ht="15" customHeigh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8"/>
      <c r="S22" s="54"/>
      <c r="T22" s="54"/>
      <c r="U22" s="54"/>
      <c r="V22" s="15"/>
      <c r="W22" s="15"/>
      <c r="X22" s="15"/>
      <c r="Y22" s="15"/>
      <c r="Z22" s="15"/>
      <c r="AA22" s="15"/>
    </row>
    <row r="23" spans="1:27" ht="1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15"/>
      <c r="W23" s="15"/>
      <c r="X23" s="15"/>
      <c r="Y23" s="15"/>
      <c r="Z23" s="15"/>
      <c r="AA23" s="15"/>
    </row>
    <row r="24" spans="1:27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5"/>
      <c r="S24" s="15"/>
      <c r="T24" s="54"/>
      <c r="U24" s="54"/>
      <c r="V24" s="15"/>
      <c r="W24" s="15"/>
      <c r="X24" s="15"/>
      <c r="Y24" s="15"/>
      <c r="Z24" s="15"/>
      <c r="AA24" s="15"/>
    </row>
    <row r="25" spans="1:27" ht="2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09" t="s">
        <v>29</v>
      </c>
      <c r="R25" s="109"/>
      <c r="S25" s="15"/>
      <c r="T25" s="15"/>
      <c r="U25" s="15"/>
      <c r="V25" s="15"/>
      <c r="W25" s="15"/>
      <c r="X25" s="15"/>
      <c r="Y25" s="15"/>
      <c r="Z25" s="15"/>
      <c r="AA25" s="15"/>
    </row>
    <row r="26" spans="1:27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59" t="s">
        <v>32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59" t="s">
        <v>33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</sheetData>
  <sheetProtection algorithmName="SHA-512" hashValue="XQv0X5o6Ur9YeXoPyy6UzzlY6DN3NBre3XxaWJempcyc/zE94n2x970OpNm68WrQ0DPItMKkSuZ3gCLY+u1eLQ==" saltValue="JUhV9qp4NBqxKc6KqwwlrA==" spinCount="100000" sheet="1" objects="1" scenarios="1" selectLockedCells="1"/>
  <mergeCells count="1">
    <mergeCell ref="Q25:R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i3</v>
      </c>
      <c r="B1" s="101" t="str">
        <f>"PLD_AJUST_EST i"&amp;C1</f>
        <v>PLD_AJUST_EST i3</v>
      </c>
      <c r="C1" s="65">
        <v>3</v>
      </c>
      <c r="D1" s="63"/>
    </row>
    <row r="2" spans="1:8" x14ac:dyDescent="0.25">
      <c r="A2" s="106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49.77</v>
      </c>
      <c r="B2" s="102" t="str">
        <f ca="1">IF($B$29="Não",IF(Limites!C7="1",ROUND(A2*$B$27,2),A2*$B$27),"-")</f>
        <v>-</v>
      </c>
      <c r="C2" s="62"/>
      <c r="D2">
        <v>2</v>
      </c>
      <c r="E2" s="81"/>
      <c r="F2" s="81"/>
      <c r="G2" s="80"/>
      <c r="H2" s="81"/>
    </row>
    <row r="3" spans="1:8" x14ac:dyDescent="0.25">
      <c r="A3" s="106">
        <f ca="1">IF(INDIRECT("'i"&amp;$C$1-1&amp;"'!B29")="Não",IF(INDIRECT("'i"&amp;$C$1-1&amp;"'!B"&amp;D3)&gt;Limites!$C$4,IF(Limites!C8="1",ROUND(INDIRECT("'i"&amp;$C$1-1&amp;"'!B"&amp;D3),2),INDIRECT("'i"&amp;$C$1-1&amp;"'!B"&amp;D3)),Limites!$C$4),"-")</f>
        <v>94.251573145277902</v>
      </c>
      <c r="B3" s="102" t="str">
        <f ca="1">IF($B$29="Não",IF(Limites!C8="1",ROUND(A3*$B$27,2),A3*$B$27),"-")</f>
        <v>-</v>
      </c>
      <c r="C3" s="62"/>
      <c r="D3">
        <v>3</v>
      </c>
      <c r="E3" s="81"/>
      <c r="F3" s="81"/>
      <c r="G3" s="80"/>
      <c r="H3" s="81"/>
    </row>
    <row r="4" spans="1:8" x14ac:dyDescent="0.25">
      <c r="A4" s="106">
        <f ca="1">IF(INDIRECT("'i"&amp;$C$1-1&amp;"'!B29")="Não",IF(INDIRECT("'i"&amp;$C$1-1&amp;"'!B"&amp;D4)&gt;Limites!$C$4,IF(Limites!C9="1",ROUND(INDIRECT("'i"&amp;$C$1-1&amp;"'!B"&amp;D4),2),INDIRECT("'i"&amp;$C$1-1&amp;"'!B"&amp;D4)),Limites!$C$4),"-")</f>
        <v>102.81717210450411</v>
      </c>
      <c r="B4" s="102" t="str">
        <f ca="1">IF($B$29="Não",IF(Limites!C9="1",ROUND(A4*$B$27,2),A4*$B$27),"-")</f>
        <v>-</v>
      </c>
      <c r="C4" s="62"/>
      <c r="D4">
        <v>4</v>
      </c>
      <c r="E4" s="81"/>
      <c r="F4" s="81"/>
      <c r="G4" s="80"/>
      <c r="H4" s="81"/>
    </row>
    <row r="5" spans="1:8" x14ac:dyDescent="0.25">
      <c r="A5" s="106">
        <f ca="1">IF(INDIRECT("'i"&amp;$C$1-1&amp;"'!B29")="Não",IF(INDIRECT("'i"&amp;$C$1-1&amp;"'!B"&amp;D5)&gt;Limites!$C$4,IF(Limites!C10="1",ROUND(INDIRECT("'i"&amp;$C$1-1&amp;"'!B"&amp;D5),2),INDIRECT("'i"&amp;$C$1-1&amp;"'!B"&amp;D5)),Limites!$C$4),"-")</f>
        <v>171.36195350750683</v>
      </c>
      <c r="B5" s="102" t="str">
        <f ca="1">IF($B$29="Não",IF(Limites!C10="1",ROUND(A5*$B$27,2),A5*$B$27),"-")</f>
        <v>-</v>
      </c>
      <c r="C5" s="62"/>
      <c r="D5">
        <v>5</v>
      </c>
      <c r="E5" s="81"/>
      <c r="F5" s="81"/>
      <c r="G5" s="80"/>
      <c r="H5" s="81"/>
    </row>
    <row r="6" spans="1:8" x14ac:dyDescent="0.25">
      <c r="A6" s="106">
        <f ca="1">IF(INDIRECT("'i"&amp;$C$1-1&amp;"'!B29")="Não",IF(INDIRECT("'i"&amp;$C$1-1&amp;"'!B"&amp;D6)&gt;Limites!$C$4,IF(Limites!C11="1",ROUND(INDIRECT("'i"&amp;$C$1-1&amp;"'!B"&amp;D6),2),INDIRECT("'i"&amp;$C$1-1&amp;"'!B"&amp;D6)),Limites!$C$4),"-")</f>
        <v>171.36195350750683</v>
      </c>
      <c r="B6" s="102" t="str">
        <f ca="1">IF($B$29="Não",IF(Limites!C11="1",ROUND(A6*$B$27,2),A6*$B$27),"-")</f>
        <v>-</v>
      </c>
      <c r="C6" s="62"/>
      <c r="D6">
        <v>6</v>
      </c>
      <c r="E6" s="81"/>
      <c r="F6" s="81"/>
      <c r="G6" s="80"/>
      <c r="H6" s="81"/>
    </row>
    <row r="7" spans="1:8" x14ac:dyDescent="0.25">
      <c r="A7" s="106">
        <f ca="1">IF(INDIRECT("'i"&amp;$C$1-1&amp;"'!B29")="Não",IF(INDIRECT("'i"&amp;$C$1-1&amp;"'!B"&amp;D7)&gt;Limites!$C$4,IF(Limites!C12="1",ROUND(INDIRECT("'i"&amp;$C$1-1&amp;"'!B"&amp;D7),2),INDIRECT("'i"&amp;$C$1-1&amp;"'!B"&amp;D7)),Limites!$C$4),"-")</f>
        <v>214.19994316823443</v>
      </c>
      <c r="B7" s="102" t="str">
        <f ca="1">IF($B$29="Não",IF(Limites!C12="1",ROUND(A7*$B$27,2),A7*$B$27),"-")</f>
        <v>-</v>
      </c>
      <c r="C7" s="62"/>
      <c r="D7">
        <v>7</v>
      </c>
      <c r="E7" s="81"/>
      <c r="F7" s="81"/>
      <c r="G7" s="80"/>
      <c r="H7" s="81"/>
    </row>
    <row r="8" spans="1:8" x14ac:dyDescent="0.25">
      <c r="A8" s="106">
        <f ca="1">IF(INDIRECT("'i"&amp;$C$1-1&amp;"'!B29")="Não",IF(INDIRECT("'i"&amp;$C$1-1&amp;"'!B"&amp;D8)&gt;Limites!$C$4,IF(Limites!C13="1",ROUND(INDIRECT("'i"&amp;$C$1-1&amp;"'!B"&amp;D8),2),INDIRECT("'i"&amp;$C$1-1&amp;"'!B"&amp;D8)),Limites!$C$4),"-")</f>
        <v>257.03793282896203</v>
      </c>
      <c r="B8" s="102" t="str">
        <f ca="1">IF($B$29="Não",IF(Limites!C13="1",ROUND(A8*$B$27,2),A8*$B$27),"-")</f>
        <v>-</v>
      </c>
      <c r="C8" s="62"/>
      <c r="D8">
        <v>8</v>
      </c>
      <c r="E8" s="81"/>
      <c r="F8" s="81"/>
      <c r="G8" s="80"/>
      <c r="H8" s="81"/>
    </row>
    <row r="9" spans="1:8" x14ac:dyDescent="0.25">
      <c r="A9" s="106">
        <f ca="1">IF(INDIRECT("'i"&amp;$C$1-1&amp;"'!B29")="Não",IF(INDIRECT("'i"&amp;$C$1-1&amp;"'!B"&amp;D9)&gt;Limites!$C$4,IF(Limites!C14="1",ROUND(INDIRECT("'i"&amp;$C$1-1&amp;"'!B"&amp;D9),2),INDIRECT("'i"&amp;$C$1-1&amp;"'!B"&amp;D9)),Limites!$C$4),"-")</f>
        <v>282.74472457123716</v>
      </c>
      <c r="B9" s="102" t="str">
        <f ca="1">IF($B$29="Não",IF(Limites!C14="1",ROUND(A9*$B$27,2),A9*$B$27),"-")</f>
        <v>-</v>
      </c>
      <c r="C9" s="62"/>
      <c r="D9">
        <v>9</v>
      </c>
      <c r="E9" s="81"/>
      <c r="F9" s="81"/>
      <c r="G9" s="80"/>
      <c r="H9" s="81"/>
    </row>
    <row r="10" spans="1:8" x14ac:dyDescent="0.25">
      <c r="A10" s="106">
        <f ca="1">IF(INDIRECT("'i"&amp;$C$1-1&amp;"'!B29")="Não",IF(INDIRECT("'i"&amp;$C$1-1&amp;"'!B"&amp;D10)&gt;Limites!$C$4,IF(Limites!C15="1",ROUND(INDIRECT("'i"&amp;$C$1-1&amp;"'!B"&amp;D10),2),INDIRECT("'i"&amp;$C$1-1&amp;"'!B"&amp;D10)),Limites!$C$4),"-")</f>
        <v>445.53108425492127</v>
      </c>
      <c r="B10" s="102" t="str">
        <f ca="1">IF($B$29="Não",IF(Limites!C15="1",ROUND(A10*$B$27,2),A10*$B$27),"-")</f>
        <v>-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>
        <f ca="1">IF(INDIRECT("'i"&amp;$C$1-1&amp;"'!B29")="Não",IF(INDIRECT("'i"&amp;$C$1-1&amp;"'!B"&amp;D11)&gt;Limites!$C$4,IF(Limites!C16="1",ROUND(INDIRECT("'i"&amp;$C$1-1&amp;"'!B"&amp;D11),2),INDIRECT("'i"&amp;$C$1-1&amp;"'!B"&amp;D11)),Limites!$C$4),"-")</f>
        <v>479.80347495642263</v>
      </c>
      <c r="B11" s="102" t="str">
        <f ca="1">IF($B$29="Não",IF(Limites!C16="1",ROUND(A11*$B$27,2),A11*$B$27),"-")</f>
        <v>-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>
        <f ca="1">IF(INDIRECT("'i"&amp;$C$1-1&amp;"'!B29")="Não",IF(INDIRECT("'i"&amp;$C$1-1&amp;"'!B"&amp;D12)&gt;Limites!$C$4,IF(Limites!C17="1",ROUND(INDIRECT("'i"&amp;$C$1-1&amp;"'!B"&amp;D12),2),INDIRECT("'i"&amp;$C$1-1&amp;"'!B"&amp;D12)),Limites!$C$4),"-")</f>
        <v>728.27580882615837</v>
      </c>
      <c r="B12" s="102" t="str">
        <f ca="1">IF($B$29="Não",IF(Limites!C17="1",ROUND(A12*$B$27,2),A12*$B$27),"-")</f>
        <v>-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>
        <f ca="1">IF(INDIRECT("'i"&amp;$C$1-1&amp;"'!B29")="Não",IF(INDIRECT("'i"&amp;$C$1-1&amp;"'!B"&amp;D13)&gt;Limites!$C$4,IF(Limites!C18="1",ROUND(INDIRECT("'i"&amp;$C$1-1&amp;"'!B"&amp;D13),2),INDIRECT("'i"&amp;$C$1-1&amp;"'!B"&amp;D13)),Limites!$C$4),"-")</f>
        <v>745.40700674461084</v>
      </c>
      <c r="B13" s="102" t="str">
        <f ca="1">IF($B$29="Não",IF(Limites!C18="1",ROUND(A13*$B$27,2),A13*$B$27),"-")</f>
        <v>-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>
        <f ca="1">IF(INDIRECT("'i"&amp;$C$1-1&amp;"'!B29")="Não",IF(INDIRECT("'i"&amp;$C$1-1&amp;"'!B"&amp;D14)&gt;Limites!$C$4,IF(Limites!C19="1",ROUND(INDIRECT("'i"&amp;$C$1-1&amp;"'!B"&amp;D14),2),INDIRECT("'i"&amp;$C$1-1&amp;"'!B"&amp;D14)),Limites!$C$4),"-")</f>
        <v>1026.3326659592794</v>
      </c>
      <c r="B14" s="102" t="str">
        <f ca="1">IF($B$29="Não",IF(Limites!C19="1",ROUND(A14*$B$27,2),A14*$B$27),"-")</f>
        <v>-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>
        <f ca="1">IF(INDIRECT("'i"&amp;$C$1-1&amp;"'!B29")="Não",IF(INDIRECT("'i"&amp;$C$1-1&amp;"'!B"&amp;D15)&gt;Limites!$C$4,IF(Limites!C20="1",ROUND(INDIRECT("'i"&amp;$C$1-1&amp;"'!B"&amp;D15),2),INDIRECT("'i"&amp;$C$1-1&amp;"'!B"&amp;D15)),Limites!$C$4),"-")</f>
        <v>1026.3326659592794</v>
      </c>
      <c r="B15" s="102" t="str">
        <f ca="1">IF($B$29="Não",IF(Limites!C20="1",ROUND(A15*$B$27,2),A15*$B$27),"-")</f>
        <v>-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>
        <f ca="1">IF(INDIRECT("'i"&amp;$C$1-1&amp;"'!B29")="Não",IF(INDIRECT("'i"&amp;$C$1-1&amp;"'!B"&amp;D16)&gt;Limites!$C$4,IF(Limites!C21="1",ROUND(INDIRECT("'i"&amp;$C$1-1&amp;"'!B"&amp;D16),2),INDIRECT("'i"&amp;$C$1-1&amp;"'!B"&amp;D16)),Limites!$C$4),"-")</f>
        <v>1026.3326659592794</v>
      </c>
      <c r="B16" s="102" t="str">
        <f ca="1">IF($B$29="Não",IF(Limites!C21="1",ROUND(A16*$B$27,2),A16*$B$27),"-")</f>
        <v>-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>
        <f ca="1">IF(INDIRECT("'i"&amp;$C$1-1&amp;"'!B29")="Não",IF(INDIRECT("'i"&amp;$C$1-1&amp;"'!B"&amp;D17)&gt;Limites!$C$4,IF(Limites!C22="1",ROUND(INDIRECT("'i"&amp;$C$1-1&amp;"'!B"&amp;D17),2),INDIRECT("'i"&amp;$C$1-1&amp;"'!B"&amp;D17)),Limites!$C$4),"-")</f>
        <v>1026.3326659592794</v>
      </c>
      <c r="B17" s="102" t="str">
        <f ca="1">IF($B$29="Não",IF(Limites!C22="1",ROUND(A17*$B$27,2),A17*$B$27),"-")</f>
        <v>-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>
        <f ca="1">IF(INDIRECT("'i"&amp;$C$1-1&amp;"'!B29")="Não",IF(INDIRECT("'i"&amp;$C$1-1&amp;"'!B"&amp;D18)&gt;Limites!$C$4,IF(Limites!C23="1",ROUND(INDIRECT("'i"&amp;$C$1-1&amp;"'!B"&amp;D18),2),INDIRECT("'i"&amp;$C$1-1&amp;"'!B"&amp;D18)),Limites!$C$4),"-")</f>
        <v>1026.3326659592794</v>
      </c>
      <c r="B18" s="102" t="str">
        <f ca="1">IF($B$29="Não",IF(Limites!C23="1",ROUND(A18*$B$27,2),A18*$B$27),"-")</f>
        <v>-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>
        <f ca="1">IF(INDIRECT("'i"&amp;$C$1-1&amp;"'!B29")="Não",IF(INDIRECT("'i"&amp;$C$1-1&amp;"'!B"&amp;D19)&gt;Limites!$C$4,IF(Limites!C24="1",ROUND(INDIRECT("'i"&amp;$C$1-1&amp;"'!B"&amp;D19),2),INDIRECT("'i"&amp;$C$1-1&amp;"'!B"&amp;D19)),Limites!$C$4),"-")</f>
        <v>1026.3326659592794</v>
      </c>
      <c r="B19" s="102" t="str">
        <f ca="1">IF($B$29="Não",IF(Limites!C24="1",ROUND(A19*$B$27,2),A19*$B$27),"-")</f>
        <v>-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>
        <f ca="1">IF(INDIRECT("'i"&amp;$C$1-1&amp;"'!B29")="Não",IF(INDIRECT("'i"&amp;$C$1-1&amp;"'!B"&amp;D20)&gt;Limites!$C$4,IF(Limites!C25="1",ROUND(INDIRECT("'i"&amp;$C$1-1&amp;"'!B"&amp;D20),2),INDIRECT("'i"&amp;$C$1-1&amp;"'!B"&amp;D20)),Limites!$C$4),"-")</f>
        <v>822.5273819714364</v>
      </c>
      <c r="B20" s="102" t="str">
        <f ca="1">IF($B$29="Não",IF(Limites!C25="1",ROUND(A20*$B$27,2),A20*$B$27),"-")</f>
        <v>-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>
        <f ca="1">IF(INDIRECT("'i"&amp;$C$1-1&amp;"'!B29")="Não",IF(INDIRECT("'i"&amp;$C$1-1&amp;"'!B"&amp;D21)&gt;Limites!$C$4,IF(Limites!C26="1",ROUND(INDIRECT("'i"&amp;$C$1-1&amp;"'!B"&amp;D21),2),INDIRECT("'i"&amp;$C$1-1&amp;"'!B"&amp;D21)),Limites!$C$4),"-")</f>
        <v>788.25499126993498</v>
      </c>
      <c r="B21" s="102" t="str">
        <f ca="1">IF($B$29="Não",IF(Limites!C26="1",ROUND(A21*$B$27,2),A21*$B$27),"-")</f>
        <v>-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>
        <f ca="1">IF(INDIRECT("'i"&amp;$C$1-1&amp;"'!B29")="Não",IF(INDIRECT("'i"&amp;$C$1-1&amp;"'!B"&amp;D22)&gt;Limites!$C$4,IF(Limites!C27="1",ROUND(INDIRECT("'i"&amp;$C$1-1&amp;"'!B"&amp;D22),2),INDIRECT("'i"&amp;$C$1-1&amp;"'!B"&amp;D22)),Limites!$C$4),"-")</f>
        <v>771.11379848688603</v>
      </c>
      <c r="B22" s="102" t="str">
        <f ca="1">IF($B$29="Não",IF(Limites!C27="1",ROUND(A22*$B$27,2),A22*$B$27),"-")</f>
        <v>-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>
        <f ca="1">IF(INDIRECT("'i"&amp;$C$1-1&amp;"'!B29")="Não",IF(INDIRECT("'i"&amp;$C$1-1&amp;"'!B"&amp;D23)&gt;Limites!$C$4,IF(Limites!C28="1",ROUND(INDIRECT("'i"&amp;$C$1-1&amp;"'!B"&amp;D23),2),INDIRECT("'i"&amp;$C$1-1&amp;"'!B"&amp;D23)),Limites!$C$4),"-")</f>
        <v>685.43781916543082</v>
      </c>
      <c r="B23" s="102" t="str">
        <f ca="1">IF($B$29="Não",IF(Limites!C28="1",ROUND(A23*$B$27,2),A23*$B$27),"-")</f>
        <v>-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>
        <f ca="1">IF(INDIRECT("'i"&amp;$C$1-1&amp;"'!B29")="Não",IF(INDIRECT("'i"&amp;$C$1-1&amp;"'!B"&amp;D24)&gt;Limites!$C$4,IF(Limites!C29="1",ROUND(INDIRECT("'i"&amp;$C$1-1&amp;"'!B"&amp;D24),2),INDIRECT("'i"&amp;$C$1-1&amp;"'!B"&amp;D24)),Limites!$C$4),"-")</f>
        <v>599.75184497937914</v>
      </c>
      <c r="B24" s="102" t="str">
        <f ca="1">IF($B$29="Não",IF(Limites!C29="1",ROUND(A24*$B$27,2),A24*$B$27),"-")</f>
        <v>-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>
        <f ca="1">IF(INDIRECT("'i"&amp;$C$1-1&amp;"'!B29")="Não",IF(INDIRECT("'i"&amp;$C$1-1&amp;"'!B"&amp;D25)&gt;Limites!$C$4,IF(Limites!C30="1",ROUND(INDIRECT("'i"&amp;$C$1-1&amp;"'!B"&amp;D25),2),INDIRECT("'i"&amp;$C$1-1&amp;"'!B"&amp;D25)),Limites!$C$4),"-")</f>
        <v>445.53108425492127</v>
      </c>
      <c r="B25" s="102" t="str">
        <f ca="1">IF($B$29="Não",IF(Limites!C30="1",ROUND(A25*$B$27,2),A25*$B$27),"-")</f>
        <v>-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i3: </v>
      </c>
      <c r="B26" s="116">
        <f ca="1">IF(A2&lt;&gt;"-",IF(Limites!$C$7="1",ROUND(AVERAGE(A2:A25),2),AVERAGE(A2:A25)),"-")</f>
        <v>583.88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i3: </v>
      </c>
      <c r="B27" s="118">
        <f ca="1">IF(A2&lt;&gt;"-",ROUND(Limites!C6/'i3'!B26,Limites!$C$34),"-")</f>
        <v>1</v>
      </c>
      <c r="D27" s="61"/>
      <c r="E27" s="82"/>
      <c r="F27" s="81"/>
    </row>
    <row r="28" spans="1:8" ht="15.75" hidden="1" x14ac:dyDescent="0.25">
      <c r="A28" s="117" t="s">
        <v>35</v>
      </c>
      <c r="B28" s="119">
        <f ca="1">IF(INDIRECT("'i"&amp;C1-1&amp;"'!B29")="Não",ROUND(B27*Limites!C6/B26,Limites!$C$34),"")</f>
        <v>1</v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Sim</v>
      </c>
      <c r="D29" s="105"/>
      <c r="F29" s="81"/>
    </row>
    <row r="30" spans="1:8" x14ac:dyDescent="0.25">
      <c r="D30" s="62"/>
    </row>
  </sheetData>
  <sheetProtection algorithmName="SHA-512" hashValue="zx7DmdaZ/p3CG/pGMOyPs7tyqdTZ+HH87te4DvfhAmNXeXUkTNkThQBLwnGyPOX2pP6SNfW0XCtuMCBwm086aw==" saltValue="NwqAu6tdGtgGkNax0Z0mc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i4</v>
      </c>
      <c r="B1" s="101" t="str">
        <f>"PLD_AJUST_EST i"&amp;C1</f>
        <v>PLD_AJUST_EST i4</v>
      </c>
      <c r="C1" s="65">
        <v>4</v>
      </c>
      <c r="D1" s="63"/>
    </row>
    <row r="2" spans="1:8" x14ac:dyDescent="0.25">
      <c r="A2" s="106" t="str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-</v>
      </c>
      <c r="B2" s="102" t="str">
        <f ca="1">IF($B$29="Não",IF(Limites!C7="1",ROUND(A2*$B$27,2),A2*$B$27),"-")</f>
        <v>-</v>
      </c>
      <c r="C2" s="62"/>
      <c r="D2">
        <v>2</v>
      </c>
      <c r="E2" s="81"/>
      <c r="F2" s="81"/>
      <c r="G2" s="80"/>
      <c r="H2" s="81"/>
    </row>
    <row r="3" spans="1:8" x14ac:dyDescent="0.25">
      <c r="A3" s="106" t="str">
        <f ca="1">IF(INDIRECT("'i"&amp;$C$1-1&amp;"'!B29")="Não",IF(INDIRECT("'i"&amp;$C$1-1&amp;"'!B"&amp;D3)&gt;Limites!$C$4,IF(Limites!C8="1",ROUND(INDIRECT("'i"&amp;$C$1-1&amp;"'!B"&amp;D3),2),INDIRECT("'i"&amp;$C$1-1&amp;"'!B"&amp;D3)),Limites!$C$4),"-")</f>
        <v>-</v>
      </c>
      <c r="B3" s="102" t="str">
        <f ca="1">IF($B$29="Não",IF(Limites!C8="1",ROUND(A3*$B$27,2),A3*$B$27),"-")</f>
        <v>-</v>
      </c>
      <c r="C3" s="62"/>
      <c r="D3">
        <v>3</v>
      </c>
      <c r="E3" s="81"/>
      <c r="F3" s="81"/>
      <c r="G3" s="80"/>
      <c r="H3" s="81"/>
    </row>
    <row r="4" spans="1:8" x14ac:dyDescent="0.25">
      <c r="A4" s="106" t="str">
        <f ca="1">IF(INDIRECT("'i"&amp;$C$1-1&amp;"'!B29")="Não",IF(INDIRECT("'i"&amp;$C$1-1&amp;"'!B"&amp;D4)&gt;Limites!$C$4,IF(Limites!C9="1",ROUND(INDIRECT("'i"&amp;$C$1-1&amp;"'!B"&amp;D4),2),INDIRECT("'i"&amp;$C$1-1&amp;"'!B"&amp;D4)),Limites!$C$4),"-")</f>
        <v>-</v>
      </c>
      <c r="B4" s="102" t="str">
        <f ca="1">IF($B$29="Não",IF(Limites!C9="1",ROUND(A4*$B$27,2),A4*$B$27),"-")</f>
        <v>-</v>
      </c>
      <c r="C4" s="62"/>
      <c r="D4">
        <v>4</v>
      </c>
      <c r="E4" s="81"/>
      <c r="F4" s="81"/>
      <c r="G4" s="80"/>
      <c r="H4" s="81"/>
    </row>
    <row r="5" spans="1:8" x14ac:dyDescent="0.25">
      <c r="A5" s="106" t="str">
        <f ca="1">IF(INDIRECT("'i"&amp;$C$1-1&amp;"'!B29")="Não",IF(INDIRECT("'i"&amp;$C$1-1&amp;"'!B"&amp;D5)&gt;Limites!$C$4,IF(Limites!C10="1",ROUND(INDIRECT("'i"&amp;$C$1-1&amp;"'!B"&amp;D5),2),INDIRECT("'i"&amp;$C$1-1&amp;"'!B"&amp;D5)),Limites!$C$4),"-")</f>
        <v>-</v>
      </c>
      <c r="B5" s="102" t="str">
        <f ca="1">IF($B$29="Não",IF(Limites!C10="1",ROUND(A5*$B$27,2),A5*$B$27),"-")</f>
        <v>-</v>
      </c>
      <c r="C5" s="62"/>
      <c r="D5">
        <v>5</v>
      </c>
      <c r="E5" s="81"/>
      <c r="F5" s="81"/>
      <c r="G5" s="80"/>
      <c r="H5" s="81"/>
    </row>
    <row r="6" spans="1:8" x14ac:dyDescent="0.25">
      <c r="A6" s="106" t="str">
        <f ca="1">IF(INDIRECT("'i"&amp;$C$1-1&amp;"'!B29")="Não",IF(INDIRECT("'i"&amp;$C$1-1&amp;"'!B"&amp;D6)&gt;Limites!$C$4,IF(Limites!C11="1",ROUND(INDIRECT("'i"&amp;$C$1-1&amp;"'!B"&amp;D6),2),INDIRECT("'i"&amp;$C$1-1&amp;"'!B"&amp;D6)),Limites!$C$4),"-")</f>
        <v>-</v>
      </c>
      <c r="B6" s="102" t="str">
        <f ca="1">IF($B$29="Não",IF(Limites!C11="1",ROUND(A6*$B$27,2),A6*$B$27),"-")</f>
        <v>-</v>
      </c>
      <c r="C6" s="62"/>
      <c r="D6">
        <v>6</v>
      </c>
      <c r="E6" s="81"/>
      <c r="F6" s="81"/>
      <c r="G6" s="80"/>
      <c r="H6" s="81"/>
    </row>
    <row r="7" spans="1:8" x14ac:dyDescent="0.25">
      <c r="A7" s="106" t="str">
        <f ca="1">IF(INDIRECT("'i"&amp;$C$1-1&amp;"'!B29")="Não",IF(INDIRECT("'i"&amp;$C$1-1&amp;"'!B"&amp;D7)&gt;Limites!$C$4,IF(Limites!C12="1",ROUND(INDIRECT("'i"&amp;$C$1-1&amp;"'!B"&amp;D7),2),INDIRECT("'i"&amp;$C$1-1&amp;"'!B"&amp;D7)),Limites!$C$4),"-")</f>
        <v>-</v>
      </c>
      <c r="B7" s="102" t="str">
        <f ca="1">IF($B$29="Não",IF(Limites!C12="1",ROUND(A7*$B$27,2),A7*$B$27),"-")</f>
        <v>-</v>
      </c>
      <c r="C7" s="62"/>
      <c r="D7">
        <v>7</v>
      </c>
      <c r="E7" s="81"/>
      <c r="F7" s="81"/>
      <c r="G7" s="80"/>
      <c r="H7" s="81"/>
    </row>
    <row r="8" spans="1:8" x14ac:dyDescent="0.25">
      <c r="A8" s="106" t="str">
        <f ca="1">IF(INDIRECT("'i"&amp;$C$1-1&amp;"'!B29")="Não",IF(INDIRECT("'i"&amp;$C$1-1&amp;"'!B"&amp;D8)&gt;Limites!$C$4,IF(Limites!C13="1",ROUND(INDIRECT("'i"&amp;$C$1-1&amp;"'!B"&amp;D8),2),INDIRECT("'i"&amp;$C$1-1&amp;"'!B"&amp;D8)),Limites!$C$4),"-")</f>
        <v>-</v>
      </c>
      <c r="B8" s="102" t="str">
        <f ca="1">IF($B$29="Não",IF(Limites!C13="1",ROUND(A8*$B$27,2),A8*$B$27),"-")</f>
        <v>-</v>
      </c>
      <c r="C8" s="62"/>
      <c r="D8">
        <v>8</v>
      </c>
      <c r="E8" s="81"/>
      <c r="F8" s="81"/>
      <c r="G8" s="80"/>
      <c r="H8" s="81"/>
    </row>
    <row r="9" spans="1:8" x14ac:dyDescent="0.25">
      <c r="A9" s="106" t="str">
        <f ca="1">IF(INDIRECT("'i"&amp;$C$1-1&amp;"'!B29")="Não",IF(INDIRECT("'i"&amp;$C$1-1&amp;"'!B"&amp;D9)&gt;Limites!$C$4,IF(Limites!C14="1",ROUND(INDIRECT("'i"&amp;$C$1-1&amp;"'!B"&amp;D9),2),INDIRECT("'i"&amp;$C$1-1&amp;"'!B"&amp;D9)),Limites!$C$4),"-")</f>
        <v>-</v>
      </c>
      <c r="B9" s="102" t="str">
        <f ca="1">IF($B$29="Não",IF(Limites!C14="1",ROUND(A9*$B$27,2),A9*$B$27),"-")</f>
        <v>-</v>
      </c>
      <c r="C9" s="62"/>
      <c r="D9">
        <v>9</v>
      </c>
      <c r="E9" s="81"/>
      <c r="F9" s="81"/>
      <c r="G9" s="80"/>
      <c r="H9" s="81"/>
    </row>
    <row r="10" spans="1:8" x14ac:dyDescent="0.25">
      <c r="A10" s="106" t="str">
        <f ca="1">IF(INDIRECT("'i"&amp;$C$1-1&amp;"'!B29")="Não",IF(INDIRECT("'i"&amp;$C$1-1&amp;"'!B"&amp;D10)&gt;Limites!$C$4,IF(Limites!C15="1",ROUND(INDIRECT("'i"&amp;$C$1-1&amp;"'!B"&amp;D10),2),INDIRECT("'i"&amp;$C$1-1&amp;"'!B"&amp;D10)),Limites!$C$4),"-")</f>
        <v>-</v>
      </c>
      <c r="B10" s="102" t="str">
        <f ca="1">IF($B$29="Não",IF(Limites!C15="1",ROUND(A10*$B$27,2),A10*$B$27),"-")</f>
        <v>-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 t="str">
        <f ca="1">IF(INDIRECT("'i"&amp;$C$1-1&amp;"'!B29")="Não",IF(INDIRECT("'i"&amp;$C$1-1&amp;"'!B"&amp;D11)&gt;Limites!$C$4,IF(Limites!C16="1",ROUND(INDIRECT("'i"&amp;$C$1-1&amp;"'!B"&amp;D11),2),INDIRECT("'i"&amp;$C$1-1&amp;"'!B"&amp;D11)),Limites!$C$4),"-")</f>
        <v>-</v>
      </c>
      <c r="B11" s="102" t="str">
        <f ca="1">IF($B$29="Não",IF(Limites!C16="1",ROUND(A11*$B$27,2),A11*$B$27),"-")</f>
        <v>-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 t="str">
        <f ca="1">IF(INDIRECT("'i"&amp;$C$1-1&amp;"'!B29")="Não",IF(INDIRECT("'i"&amp;$C$1-1&amp;"'!B"&amp;D12)&gt;Limites!$C$4,IF(Limites!C17="1",ROUND(INDIRECT("'i"&amp;$C$1-1&amp;"'!B"&amp;D12),2),INDIRECT("'i"&amp;$C$1-1&amp;"'!B"&amp;D12)),Limites!$C$4),"-")</f>
        <v>-</v>
      </c>
      <c r="B12" s="102" t="str">
        <f ca="1">IF($B$29="Não",IF(Limites!C17="1",ROUND(A12*$B$27,2),A12*$B$27),"-")</f>
        <v>-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 t="str">
        <f ca="1">IF(INDIRECT("'i"&amp;$C$1-1&amp;"'!B29")="Não",IF(INDIRECT("'i"&amp;$C$1-1&amp;"'!B"&amp;D13)&gt;Limites!$C$4,IF(Limites!C18="1",ROUND(INDIRECT("'i"&amp;$C$1-1&amp;"'!B"&amp;D13),2),INDIRECT("'i"&amp;$C$1-1&amp;"'!B"&amp;D13)),Limites!$C$4),"-")</f>
        <v>-</v>
      </c>
      <c r="B13" s="102" t="str">
        <f ca="1">IF($B$29="Não",IF(Limites!C18="1",ROUND(A13*$B$27,2),A13*$B$27),"-")</f>
        <v>-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 t="str">
        <f ca="1">IF(INDIRECT("'i"&amp;$C$1-1&amp;"'!B29")="Não",IF(INDIRECT("'i"&amp;$C$1-1&amp;"'!B"&amp;D14)&gt;Limites!$C$4,IF(Limites!C19="1",ROUND(INDIRECT("'i"&amp;$C$1-1&amp;"'!B"&amp;D14),2),INDIRECT("'i"&amp;$C$1-1&amp;"'!B"&amp;D14)),Limites!$C$4),"-")</f>
        <v>-</v>
      </c>
      <c r="B14" s="102" t="str">
        <f ca="1">IF($B$29="Não",IF(Limites!C19="1",ROUND(A14*$B$27,2),A14*$B$27),"-")</f>
        <v>-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 t="str">
        <f ca="1">IF(INDIRECT("'i"&amp;$C$1-1&amp;"'!B29")="Não",IF(INDIRECT("'i"&amp;$C$1-1&amp;"'!B"&amp;D15)&gt;Limites!$C$4,IF(Limites!C20="1",ROUND(INDIRECT("'i"&amp;$C$1-1&amp;"'!B"&amp;D15),2),INDIRECT("'i"&amp;$C$1-1&amp;"'!B"&amp;D15)),Limites!$C$4),"-")</f>
        <v>-</v>
      </c>
      <c r="B15" s="102" t="str">
        <f ca="1">IF($B$29="Não",IF(Limites!C20="1",ROUND(A15*$B$27,2),A15*$B$27),"-")</f>
        <v>-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 t="str">
        <f ca="1">IF(INDIRECT("'i"&amp;$C$1-1&amp;"'!B29")="Não",IF(INDIRECT("'i"&amp;$C$1-1&amp;"'!B"&amp;D16)&gt;Limites!$C$4,IF(Limites!C21="1",ROUND(INDIRECT("'i"&amp;$C$1-1&amp;"'!B"&amp;D16),2),INDIRECT("'i"&amp;$C$1-1&amp;"'!B"&amp;D16)),Limites!$C$4),"-")</f>
        <v>-</v>
      </c>
      <c r="B16" s="102" t="str">
        <f ca="1">IF($B$29="Não",IF(Limites!C21="1",ROUND(A16*$B$27,2),A16*$B$27),"-")</f>
        <v>-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 t="str">
        <f ca="1">IF(INDIRECT("'i"&amp;$C$1-1&amp;"'!B29")="Não",IF(INDIRECT("'i"&amp;$C$1-1&amp;"'!B"&amp;D17)&gt;Limites!$C$4,IF(Limites!C22="1",ROUND(INDIRECT("'i"&amp;$C$1-1&amp;"'!B"&amp;D17),2),INDIRECT("'i"&amp;$C$1-1&amp;"'!B"&amp;D17)),Limites!$C$4),"-")</f>
        <v>-</v>
      </c>
      <c r="B17" s="102" t="str">
        <f ca="1">IF($B$29="Não",IF(Limites!C22="1",ROUND(A17*$B$27,2),A17*$B$27),"-")</f>
        <v>-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 t="str">
        <f ca="1">IF(INDIRECT("'i"&amp;$C$1-1&amp;"'!B29")="Não",IF(INDIRECT("'i"&amp;$C$1-1&amp;"'!B"&amp;D18)&gt;Limites!$C$4,IF(Limites!C23="1",ROUND(INDIRECT("'i"&amp;$C$1-1&amp;"'!B"&amp;D18),2),INDIRECT("'i"&amp;$C$1-1&amp;"'!B"&amp;D18)),Limites!$C$4),"-")</f>
        <v>-</v>
      </c>
      <c r="B18" s="102" t="str">
        <f ca="1">IF($B$29="Não",IF(Limites!C23="1",ROUND(A18*$B$27,2),A18*$B$27),"-")</f>
        <v>-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 t="str">
        <f ca="1">IF(INDIRECT("'i"&amp;$C$1-1&amp;"'!B29")="Não",IF(INDIRECT("'i"&amp;$C$1-1&amp;"'!B"&amp;D19)&gt;Limites!$C$4,IF(Limites!C24="1",ROUND(INDIRECT("'i"&amp;$C$1-1&amp;"'!B"&amp;D19),2),INDIRECT("'i"&amp;$C$1-1&amp;"'!B"&amp;D19)),Limites!$C$4),"-")</f>
        <v>-</v>
      </c>
      <c r="B19" s="102" t="str">
        <f ca="1">IF($B$29="Não",IF(Limites!C24="1",ROUND(A19*$B$27,2),A19*$B$27),"-")</f>
        <v>-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 t="str">
        <f ca="1">IF(INDIRECT("'i"&amp;$C$1-1&amp;"'!B29")="Não",IF(INDIRECT("'i"&amp;$C$1-1&amp;"'!B"&amp;D20)&gt;Limites!$C$4,IF(Limites!C25="1",ROUND(INDIRECT("'i"&amp;$C$1-1&amp;"'!B"&amp;D20),2),INDIRECT("'i"&amp;$C$1-1&amp;"'!B"&amp;D20)),Limites!$C$4),"-")</f>
        <v>-</v>
      </c>
      <c r="B20" s="102" t="str">
        <f ca="1">IF($B$29="Não",IF(Limites!C25="1",ROUND(A20*$B$27,2),A20*$B$27),"-")</f>
        <v>-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 t="str">
        <f ca="1">IF(INDIRECT("'i"&amp;$C$1-1&amp;"'!B29")="Não",IF(INDIRECT("'i"&amp;$C$1-1&amp;"'!B"&amp;D21)&gt;Limites!$C$4,IF(Limites!C26="1",ROUND(INDIRECT("'i"&amp;$C$1-1&amp;"'!B"&amp;D21),2),INDIRECT("'i"&amp;$C$1-1&amp;"'!B"&amp;D21)),Limites!$C$4),"-")</f>
        <v>-</v>
      </c>
      <c r="B21" s="102" t="str">
        <f ca="1">IF($B$29="Não",IF(Limites!C26="1",ROUND(A21*$B$27,2),A21*$B$27),"-")</f>
        <v>-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 t="str">
        <f ca="1">IF(INDIRECT("'i"&amp;$C$1-1&amp;"'!B29")="Não",IF(INDIRECT("'i"&amp;$C$1-1&amp;"'!B"&amp;D22)&gt;Limites!$C$4,IF(Limites!C27="1",ROUND(INDIRECT("'i"&amp;$C$1-1&amp;"'!B"&amp;D22),2),INDIRECT("'i"&amp;$C$1-1&amp;"'!B"&amp;D22)),Limites!$C$4),"-")</f>
        <v>-</v>
      </c>
      <c r="B22" s="102" t="str">
        <f ca="1">IF($B$29="Não",IF(Limites!C27="1",ROUND(A22*$B$27,2),A22*$B$27),"-")</f>
        <v>-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 t="str">
        <f ca="1">IF(INDIRECT("'i"&amp;$C$1-1&amp;"'!B29")="Não",IF(INDIRECT("'i"&amp;$C$1-1&amp;"'!B"&amp;D23)&gt;Limites!$C$4,IF(Limites!C28="1",ROUND(INDIRECT("'i"&amp;$C$1-1&amp;"'!B"&amp;D23),2),INDIRECT("'i"&amp;$C$1-1&amp;"'!B"&amp;D23)),Limites!$C$4),"-")</f>
        <v>-</v>
      </c>
      <c r="B23" s="102" t="str">
        <f ca="1">IF($B$29="Não",IF(Limites!C28="1",ROUND(A23*$B$27,2),A23*$B$27),"-")</f>
        <v>-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 t="str">
        <f ca="1">IF(INDIRECT("'i"&amp;$C$1-1&amp;"'!B29")="Não",IF(INDIRECT("'i"&amp;$C$1-1&amp;"'!B"&amp;D24)&gt;Limites!$C$4,IF(Limites!C29="1",ROUND(INDIRECT("'i"&amp;$C$1-1&amp;"'!B"&amp;D24),2),INDIRECT("'i"&amp;$C$1-1&amp;"'!B"&amp;D24)),Limites!$C$4),"-")</f>
        <v>-</v>
      </c>
      <c r="B24" s="102" t="str">
        <f ca="1">IF($B$29="Não",IF(Limites!C29="1",ROUND(A24*$B$27,2),A24*$B$27),"-")</f>
        <v>-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 t="str">
        <f ca="1">IF(INDIRECT("'i"&amp;$C$1-1&amp;"'!B29")="Não",IF(INDIRECT("'i"&amp;$C$1-1&amp;"'!B"&amp;D25)&gt;Limites!$C$4,IF(Limites!C30="1",ROUND(INDIRECT("'i"&amp;$C$1-1&amp;"'!B"&amp;D25),2),INDIRECT("'i"&amp;$C$1-1&amp;"'!B"&amp;D25)),Limites!$C$4),"-")</f>
        <v>-</v>
      </c>
      <c r="B25" s="102" t="str">
        <f ca="1">IF($B$29="Não",IF(Limites!C30="1",ROUND(A25*$B$27,2),A25*$B$27),"-")</f>
        <v>-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i4: </v>
      </c>
      <c r="B26" s="116" t="str">
        <f ca="1">IF(A2&lt;&gt;"-",IF(Limites!$C$7="1",ROUND(AVERAGE(A2:A25),2),AVERAGE(A2:A25)),"-")</f>
        <v>-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i4: </v>
      </c>
      <c r="B27" s="118" t="str">
        <f ca="1">IF(A2&lt;&gt;"-",ROUND(Limites!C6/'i4'!B26,Limites!$C$34),"-")</f>
        <v>-</v>
      </c>
      <c r="D27" s="61"/>
      <c r="E27" s="82"/>
      <c r="F27" s="81"/>
    </row>
    <row r="28" spans="1:8" ht="15.75" hidden="1" x14ac:dyDescent="0.25">
      <c r="A28" s="117" t="s">
        <v>35</v>
      </c>
      <c r="B28" s="119" t="str">
        <f ca="1">IF(INDIRECT("'i"&amp;C1-1&amp;"'!B29")="Não",ROUND(B27*Limites!C6/B26,Limites!$C$34),"")</f>
        <v/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-</v>
      </c>
      <c r="D29" s="105"/>
      <c r="F29" s="81"/>
    </row>
    <row r="30" spans="1:8" x14ac:dyDescent="0.25">
      <c r="D30" s="62"/>
    </row>
  </sheetData>
  <sheetProtection algorithmName="SHA-512" hashValue="CZAHR+prsQJ7efg/BK3OmihgwxKs3KJ00yozPNi14MLGUNymgSvM17KvoDJE/12Ql9eIAONbFu/AkUN2HPYplw==" saltValue="8MNwVV2QL3iG2pmy1eX7tA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i5</v>
      </c>
      <c r="B1" s="101" t="str">
        <f>"PLD_AJUST_EST i"&amp;C1</f>
        <v>PLD_AJUST_EST i5</v>
      </c>
      <c r="C1" s="65">
        <v>5</v>
      </c>
      <c r="D1" s="63"/>
    </row>
    <row r="2" spans="1:8" x14ac:dyDescent="0.25">
      <c r="A2" s="106" t="str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-</v>
      </c>
      <c r="B2" s="102" t="str">
        <f ca="1">IF($B$29="Não",IF(Limites!C7="1",ROUND(A2*$B$27,2),A2*$B$27),"-")</f>
        <v>-</v>
      </c>
      <c r="C2" s="62"/>
      <c r="D2">
        <v>2</v>
      </c>
      <c r="E2" s="81"/>
      <c r="F2" s="81"/>
      <c r="G2" s="80"/>
      <c r="H2" s="81"/>
    </row>
    <row r="3" spans="1:8" x14ac:dyDescent="0.25">
      <c r="A3" s="106" t="str">
        <f ca="1">IF(INDIRECT("'i"&amp;$C$1-1&amp;"'!B29")="Não",IF(INDIRECT("'i"&amp;$C$1-1&amp;"'!B"&amp;D3)&gt;Limites!$C$4,IF(Limites!C8="1",ROUND(INDIRECT("'i"&amp;$C$1-1&amp;"'!B"&amp;D3),2),INDIRECT("'i"&amp;$C$1-1&amp;"'!B"&amp;D3)),Limites!$C$4),"-")</f>
        <v>-</v>
      </c>
      <c r="B3" s="102" t="str">
        <f ca="1">IF($B$29="Não",IF(Limites!C8="1",ROUND(A3*$B$27,2),A3*$B$27),"-")</f>
        <v>-</v>
      </c>
      <c r="C3" s="62"/>
      <c r="D3">
        <v>3</v>
      </c>
      <c r="E3" s="81"/>
      <c r="F3" s="81"/>
      <c r="G3" s="80"/>
      <c r="H3" s="81"/>
    </row>
    <row r="4" spans="1:8" x14ac:dyDescent="0.25">
      <c r="A4" s="106" t="str">
        <f ca="1">IF(INDIRECT("'i"&amp;$C$1-1&amp;"'!B29")="Não",IF(INDIRECT("'i"&amp;$C$1-1&amp;"'!B"&amp;D4)&gt;Limites!$C$4,IF(Limites!C9="1",ROUND(INDIRECT("'i"&amp;$C$1-1&amp;"'!B"&amp;D4),2),INDIRECT("'i"&amp;$C$1-1&amp;"'!B"&amp;D4)),Limites!$C$4),"-")</f>
        <v>-</v>
      </c>
      <c r="B4" s="102" t="str">
        <f ca="1">IF($B$29="Não",IF(Limites!C9="1",ROUND(A4*$B$27,2),A4*$B$27),"-")</f>
        <v>-</v>
      </c>
      <c r="C4" s="62"/>
      <c r="D4">
        <v>4</v>
      </c>
      <c r="E4" s="81"/>
      <c r="F4" s="81"/>
      <c r="G4" s="80"/>
      <c r="H4" s="81"/>
    </row>
    <row r="5" spans="1:8" x14ac:dyDescent="0.25">
      <c r="A5" s="106" t="str">
        <f ca="1">IF(INDIRECT("'i"&amp;$C$1-1&amp;"'!B29")="Não",IF(INDIRECT("'i"&amp;$C$1-1&amp;"'!B"&amp;D5)&gt;Limites!$C$4,IF(Limites!C10="1",ROUND(INDIRECT("'i"&amp;$C$1-1&amp;"'!B"&amp;D5),2),INDIRECT("'i"&amp;$C$1-1&amp;"'!B"&amp;D5)),Limites!$C$4),"-")</f>
        <v>-</v>
      </c>
      <c r="B5" s="102" t="str">
        <f ca="1">IF($B$29="Não",IF(Limites!C10="1",ROUND(A5*$B$27,2),A5*$B$27),"-")</f>
        <v>-</v>
      </c>
      <c r="C5" s="62"/>
      <c r="D5">
        <v>5</v>
      </c>
      <c r="E5" s="81"/>
      <c r="F5" s="81"/>
      <c r="G5" s="80"/>
      <c r="H5" s="81"/>
    </row>
    <row r="6" spans="1:8" x14ac:dyDescent="0.25">
      <c r="A6" s="106" t="str">
        <f ca="1">IF(INDIRECT("'i"&amp;$C$1-1&amp;"'!B29")="Não",IF(INDIRECT("'i"&amp;$C$1-1&amp;"'!B"&amp;D6)&gt;Limites!$C$4,IF(Limites!C11="1",ROUND(INDIRECT("'i"&amp;$C$1-1&amp;"'!B"&amp;D6),2),INDIRECT("'i"&amp;$C$1-1&amp;"'!B"&amp;D6)),Limites!$C$4),"-")</f>
        <v>-</v>
      </c>
      <c r="B6" s="102" t="str">
        <f ca="1">IF($B$29="Não",IF(Limites!C11="1",ROUND(A6*$B$27,2),A6*$B$27),"-")</f>
        <v>-</v>
      </c>
      <c r="C6" s="62"/>
      <c r="D6">
        <v>6</v>
      </c>
      <c r="E6" s="81"/>
      <c r="F6" s="81"/>
      <c r="G6" s="80"/>
      <c r="H6" s="81"/>
    </row>
    <row r="7" spans="1:8" x14ac:dyDescent="0.25">
      <c r="A7" s="106" t="str">
        <f ca="1">IF(INDIRECT("'i"&amp;$C$1-1&amp;"'!B29")="Não",IF(INDIRECT("'i"&amp;$C$1-1&amp;"'!B"&amp;D7)&gt;Limites!$C$4,IF(Limites!C12="1",ROUND(INDIRECT("'i"&amp;$C$1-1&amp;"'!B"&amp;D7),2),INDIRECT("'i"&amp;$C$1-1&amp;"'!B"&amp;D7)),Limites!$C$4),"-")</f>
        <v>-</v>
      </c>
      <c r="B7" s="102" t="str">
        <f ca="1">IF($B$29="Não",IF(Limites!C12="1",ROUND(A7*$B$27,2),A7*$B$27),"-")</f>
        <v>-</v>
      </c>
      <c r="C7" s="62"/>
      <c r="D7">
        <v>7</v>
      </c>
      <c r="E7" s="81"/>
      <c r="F7" s="81"/>
      <c r="G7" s="80"/>
      <c r="H7" s="81"/>
    </row>
    <row r="8" spans="1:8" x14ac:dyDescent="0.25">
      <c r="A8" s="106" t="str">
        <f ca="1">IF(INDIRECT("'i"&amp;$C$1-1&amp;"'!B29")="Não",IF(INDIRECT("'i"&amp;$C$1-1&amp;"'!B"&amp;D8)&gt;Limites!$C$4,IF(Limites!C13="1",ROUND(INDIRECT("'i"&amp;$C$1-1&amp;"'!B"&amp;D8),2),INDIRECT("'i"&amp;$C$1-1&amp;"'!B"&amp;D8)),Limites!$C$4),"-")</f>
        <v>-</v>
      </c>
      <c r="B8" s="102" t="str">
        <f ca="1">IF($B$29="Não",IF(Limites!C13="1",ROUND(A8*$B$27,2),A8*$B$27),"-")</f>
        <v>-</v>
      </c>
      <c r="C8" s="62"/>
      <c r="D8">
        <v>8</v>
      </c>
      <c r="E8" s="81"/>
      <c r="F8" s="81"/>
      <c r="G8" s="80"/>
      <c r="H8" s="81"/>
    </row>
    <row r="9" spans="1:8" x14ac:dyDescent="0.25">
      <c r="A9" s="106" t="str">
        <f ca="1">IF(INDIRECT("'i"&amp;$C$1-1&amp;"'!B29")="Não",IF(INDIRECT("'i"&amp;$C$1-1&amp;"'!B"&amp;D9)&gt;Limites!$C$4,IF(Limites!C14="1",ROUND(INDIRECT("'i"&amp;$C$1-1&amp;"'!B"&amp;D9),2),INDIRECT("'i"&amp;$C$1-1&amp;"'!B"&amp;D9)),Limites!$C$4),"-")</f>
        <v>-</v>
      </c>
      <c r="B9" s="102" t="str">
        <f ca="1">IF($B$29="Não",IF(Limites!C14="1",ROUND(A9*$B$27,2),A9*$B$27),"-")</f>
        <v>-</v>
      </c>
      <c r="C9" s="62"/>
      <c r="D9">
        <v>9</v>
      </c>
      <c r="E9" s="81"/>
      <c r="F9" s="81"/>
      <c r="G9" s="80"/>
      <c r="H9" s="81"/>
    </row>
    <row r="10" spans="1:8" x14ac:dyDescent="0.25">
      <c r="A10" s="106" t="str">
        <f ca="1">IF(INDIRECT("'i"&amp;$C$1-1&amp;"'!B29")="Não",IF(INDIRECT("'i"&amp;$C$1-1&amp;"'!B"&amp;D10)&gt;Limites!$C$4,IF(Limites!C15="1",ROUND(INDIRECT("'i"&amp;$C$1-1&amp;"'!B"&amp;D10),2),INDIRECT("'i"&amp;$C$1-1&amp;"'!B"&amp;D10)),Limites!$C$4),"-")</f>
        <v>-</v>
      </c>
      <c r="B10" s="102" t="str">
        <f ca="1">IF($B$29="Não",IF(Limites!C15="1",ROUND(A10*$B$27,2),A10*$B$27),"-")</f>
        <v>-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 t="str">
        <f ca="1">IF(INDIRECT("'i"&amp;$C$1-1&amp;"'!B29")="Não",IF(INDIRECT("'i"&amp;$C$1-1&amp;"'!B"&amp;D11)&gt;Limites!$C$4,IF(Limites!C16="1",ROUND(INDIRECT("'i"&amp;$C$1-1&amp;"'!B"&amp;D11),2),INDIRECT("'i"&amp;$C$1-1&amp;"'!B"&amp;D11)),Limites!$C$4),"-")</f>
        <v>-</v>
      </c>
      <c r="B11" s="102" t="str">
        <f ca="1">IF($B$29="Não",IF(Limites!C16="1",ROUND(A11*$B$27,2),A11*$B$27),"-")</f>
        <v>-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 t="str">
        <f ca="1">IF(INDIRECT("'i"&amp;$C$1-1&amp;"'!B29")="Não",IF(INDIRECT("'i"&amp;$C$1-1&amp;"'!B"&amp;D12)&gt;Limites!$C$4,IF(Limites!C17="1",ROUND(INDIRECT("'i"&amp;$C$1-1&amp;"'!B"&amp;D12),2),INDIRECT("'i"&amp;$C$1-1&amp;"'!B"&amp;D12)),Limites!$C$4),"-")</f>
        <v>-</v>
      </c>
      <c r="B12" s="102" t="str">
        <f ca="1">IF($B$29="Não",IF(Limites!C17="1",ROUND(A12*$B$27,2),A12*$B$27),"-")</f>
        <v>-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 t="str">
        <f ca="1">IF(INDIRECT("'i"&amp;$C$1-1&amp;"'!B29")="Não",IF(INDIRECT("'i"&amp;$C$1-1&amp;"'!B"&amp;D13)&gt;Limites!$C$4,IF(Limites!C18="1",ROUND(INDIRECT("'i"&amp;$C$1-1&amp;"'!B"&amp;D13),2),INDIRECT("'i"&amp;$C$1-1&amp;"'!B"&amp;D13)),Limites!$C$4),"-")</f>
        <v>-</v>
      </c>
      <c r="B13" s="102" t="str">
        <f ca="1">IF($B$29="Não",IF(Limites!C18="1",ROUND(A13*$B$27,2),A13*$B$27),"-")</f>
        <v>-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 t="str">
        <f ca="1">IF(INDIRECT("'i"&amp;$C$1-1&amp;"'!B29")="Não",IF(INDIRECT("'i"&amp;$C$1-1&amp;"'!B"&amp;D14)&gt;Limites!$C$4,IF(Limites!C19="1",ROUND(INDIRECT("'i"&amp;$C$1-1&amp;"'!B"&amp;D14),2),INDIRECT("'i"&amp;$C$1-1&amp;"'!B"&amp;D14)),Limites!$C$4),"-")</f>
        <v>-</v>
      </c>
      <c r="B14" s="102" t="str">
        <f ca="1">IF($B$29="Não",IF(Limites!C19="1",ROUND(A14*$B$27,2),A14*$B$27),"-")</f>
        <v>-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 t="str">
        <f ca="1">IF(INDIRECT("'i"&amp;$C$1-1&amp;"'!B29")="Não",IF(INDIRECT("'i"&amp;$C$1-1&amp;"'!B"&amp;D15)&gt;Limites!$C$4,IF(Limites!C20="1",ROUND(INDIRECT("'i"&amp;$C$1-1&amp;"'!B"&amp;D15),2),INDIRECT("'i"&amp;$C$1-1&amp;"'!B"&amp;D15)),Limites!$C$4),"-")</f>
        <v>-</v>
      </c>
      <c r="B15" s="102" t="str">
        <f ca="1">IF($B$29="Não",IF(Limites!C20="1",ROUND(A15*$B$27,2),A15*$B$27),"-")</f>
        <v>-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 t="str">
        <f ca="1">IF(INDIRECT("'i"&amp;$C$1-1&amp;"'!B29")="Não",IF(INDIRECT("'i"&amp;$C$1-1&amp;"'!B"&amp;D16)&gt;Limites!$C$4,IF(Limites!C21="1",ROUND(INDIRECT("'i"&amp;$C$1-1&amp;"'!B"&amp;D16),2),INDIRECT("'i"&amp;$C$1-1&amp;"'!B"&amp;D16)),Limites!$C$4),"-")</f>
        <v>-</v>
      </c>
      <c r="B16" s="102" t="str">
        <f ca="1">IF($B$29="Não",IF(Limites!C21="1",ROUND(A16*$B$27,2),A16*$B$27),"-")</f>
        <v>-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 t="str">
        <f ca="1">IF(INDIRECT("'i"&amp;$C$1-1&amp;"'!B29")="Não",IF(INDIRECT("'i"&amp;$C$1-1&amp;"'!B"&amp;D17)&gt;Limites!$C$4,IF(Limites!C22="1",ROUND(INDIRECT("'i"&amp;$C$1-1&amp;"'!B"&amp;D17),2),INDIRECT("'i"&amp;$C$1-1&amp;"'!B"&amp;D17)),Limites!$C$4),"-")</f>
        <v>-</v>
      </c>
      <c r="B17" s="102" t="str">
        <f ca="1">IF($B$29="Não",IF(Limites!C22="1",ROUND(A17*$B$27,2),A17*$B$27),"-")</f>
        <v>-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 t="str">
        <f ca="1">IF(INDIRECT("'i"&amp;$C$1-1&amp;"'!B29")="Não",IF(INDIRECT("'i"&amp;$C$1-1&amp;"'!B"&amp;D18)&gt;Limites!$C$4,IF(Limites!C23="1",ROUND(INDIRECT("'i"&amp;$C$1-1&amp;"'!B"&amp;D18),2),INDIRECT("'i"&amp;$C$1-1&amp;"'!B"&amp;D18)),Limites!$C$4),"-")</f>
        <v>-</v>
      </c>
      <c r="B18" s="102" t="str">
        <f ca="1">IF($B$29="Não",IF(Limites!C23="1",ROUND(A18*$B$27,2),A18*$B$27),"-")</f>
        <v>-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 t="str">
        <f ca="1">IF(INDIRECT("'i"&amp;$C$1-1&amp;"'!B29")="Não",IF(INDIRECT("'i"&amp;$C$1-1&amp;"'!B"&amp;D19)&gt;Limites!$C$4,IF(Limites!C24="1",ROUND(INDIRECT("'i"&amp;$C$1-1&amp;"'!B"&amp;D19),2),INDIRECT("'i"&amp;$C$1-1&amp;"'!B"&amp;D19)),Limites!$C$4),"-")</f>
        <v>-</v>
      </c>
      <c r="B19" s="102" t="str">
        <f ca="1">IF($B$29="Não",IF(Limites!C24="1",ROUND(A19*$B$27,2),A19*$B$27),"-")</f>
        <v>-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 t="str">
        <f ca="1">IF(INDIRECT("'i"&amp;$C$1-1&amp;"'!B29")="Não",IF(INDIRECT("'i"&amp;$C$1-1&amp;"'!B"&amp;D20)&gt;Limites!$C$4,IF(Limites!C25="1",ROUND(INDIRECT("'i"&amp;$C$1-1&amp;"'!B"&amp;D20),2),INDIRECT("'i"&amp;$C$1-1&amp;"'!B"&amp;D20)),Limites!$C$4),"-")</f>
        <v>-</v>
      </c>
      <c r="B20" s="102" t="str">
        <f ca="1">IF($B$29="Não",IF(Limites!C25="1",ROUND(A20*$B$27,2),A20*$B$27),"-")</f>
        <v>-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 t="str">
        <f ca="1">IF(INDIRECT("'i"&amp;$C$1-1&amp;"'!B29")="Não",IF(INDIRECT("'i"&amp;$C$1-1&amp;"'!B"&amp;D21)&gt;Limites!$C$4,IF(Limites!C26="1",ROUND(INDIRECT("'i"&amp;$C$1-1&amp;"'!B"&amp;D21),2),INDIRECT("'i"&amp;$C$1-1&amp;"'!B"&amp;D21)),Limites!$C$4),"-")</f>
        <v>-</v>
      </c>
      <c r="B21" s="102" t="str">
        <f ca="1">IF($B$29="Não",IF(Limites!C26="1",ROUND(A21*$B$27,2),A21*$B$27),"-")</f>
        <v>-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 t="str">
        <f ca="1">IF(INDIRECT("'i"&amp;$C$1-1&amp;"'!B29")="Não",IF(INDIRECT("'i"&amp;$C$1-1&amp;"'!B"&amp;D22)&gt;Limites!$C$4,IF(Limites!C27="1",ROUND(INDIRECT("'i"&amp;$C$1-1&amp;"'!B"&amp;D22),2),INDIRECT("'i"&amp;$C$1-1&amp;"'!B"&amp;D22)),Limites!$C$4),"-")</f>
        <v>-</v>
      </c>
      <c r="B22" s="102" t="str">
        <f ca="1">IF($B$29="Não",IF(Limites!C27="1",ROUND(A22*$B$27,2),A22*$B$27),"-")</f>
        <v>-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 t="str">
        <f ca="1">IF(INDIRECT("'i"&amp;$C$1-1&amp;"'!B29")="Não",IF(INDIRECT("'i"&amp;$C$1-1&amp;"'!B"&amp;D23)&gt;Limites!$C$4,IF(Limites!C28="1",ROUND(INDIRECT("'i"&amp;$C$1-1&amp;"'!B"&amp;D23),2),INDIRECT("'i"&amp;$C$1-1&amp;"'!B"&amp;D23)),Limites!$C$4),"-")</f>
        <v>-</v>
      </c>
      <c r="B23" s="102" t="str">
        <f ca="1">IF($B$29="Não",IF(Limites!C28="1",ROUND(A23*$B$27,2),A23*$B$27),"-")</f>
        <v>-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 t="str">
        <f ca="1">IF(INDIRECT("'i"&amp;$C$1-1&amp;"'!B29")="Não",IF(INDIRECT("'i"&amp;$C$1-1&amp;"'!B"&amp;D24)&gt;Limites!$C$4,IF(Limites!C29="1",ROUND(INDIRECT("'i"&amp;$C$1-1&amp;"'!B"&amp;D24),2),INDIRECT("'i"&amp;$C$1-1&amp;"'!B"&amp;D24)),Limites!$C$4),"-")</f>
        <v>-</v>
      </c>
      <c r="B24" s="102" t="str">
        <f ca="1">IF($B$29="Não",IF(Limites!C29="1",ROUND(A24*$B$27,2),A24*$B$27),"-")</f>
        <v>-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 t="str">
        <f ca="1">IF(INDIRECT("'i"&amp;$C$1-1&amp;"'!B29")="Não",IF(INDIRECT("'i"&amp;$C$1-1&amp;"'!B"&amp;D25)&gt;Limites!$C$4,IF(Limites!C30="1",ROUND(INDIRECT("'i"&amp;$C$1-1&amp;"'!B"&amp;D25),2),INDIRECT("'i"&amp;$C$1-1&amp;"'!B"&amp;D25)),Limites!$C$4),"-")</f>
        <v>-</v>
      </c>
      <c r="B25" s="102" t="str">
        <f ca="1">IF($B$29="Não",IF(Limites!C30="1",ROUND(A25*$B$27,2),A25*$B$27),"-")</f>
        <v>-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i5: </v>
      </c>
      <c r="B26" s="116" t="str">
        <f ca="1">IF(A2&lt;&gt;"-",IF(Limites!$C$7="1",ROUND(AVERAGE(A2:A25),2),AVERAGE(A2:A25)),"-")</f>
        <v>-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i5: </v>
      </c>
      <c r="B27" s="118" t="str">
        <f ca="1">IF(A2&lt;&gt;"-",ROUND(Limites!C6/'i5'!B26,Limites!$C$34),"-")</f>
        <v>-</v>
      </c>
      <c r="D27" s="61"/>
      <c r="E27" s="82"/>
      <c r="F27" s="81"/>
    </row>
    <row r="28" spans="1:8" ht="15.75" hidden="1" x14ac:dyDescent="0.25">
      <c r="A28" s="117" t="s">
        <v>35</v>
      </c>
      <c r="B28" s="119" t="str">
        <f ca="1">IF(INDIRECT("'i"&amp;C1-1&amp;"'!B29")="Não",ROUND(B27*Limites!C6/B26,Limites!$C$34),"")</f>
        <v/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-</v>
      </c>
      <c r="D29" s="105"/>
      <c r="F29" s="81"/>
    </row>
    <row r="30" spans="1:8" x14ac:dyDescent="0.25">
      <c r="D30" s="62"/>
    </row>
  </sheetData>
  <sheetProtection algorithmName="SHA-512" hashValue="Bsov+Uwy0SQAwBGM63WIV6P7jBMq0HuciQCQ8rD7iHthWjz8FOcZTY8ajBuuAYHCc3ZwBlwUFYkgGdQLTRFyyQ==" saltValue="0ta90uUjxPgDjcz6jj0wm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i6</v>
      </c>
      <c r="B1" s="101" t="str">
        <f>"PLD_AJUST_EST i"&amp;C1</f>
        <v>PLD_AJUST_EST i6</v>
      </c>
      <c r="C1" s="65">
        <v>6</v>
      </c>
      <c r="D1" s="63"/>
    </row>
    <row r="2" spans="1:8" x14ac:dyDescent="0.25">
      <c r="A2" s="106" t="str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-</v>
      </c>
      <c r="B2" s="102" t="str">
        <f ca="1">IF($B$29="Não",IF(Limites!C7="1",ROUND(A2*$B$27,2),A2*$B$27),"-")</f>
        <v>-</v>
      </c>
      <c r="C2" s="62"/>
      <c r="D2">
        <v>2</v>
      </c>
      <c r="E2" s="81"/>
      <c r="F2" s="81"/>
      <c r="G2" s="80"/>
      <c r="H2" s="81"/>
    </row>
    <row r="3" spans="1:8" x14ac:dyDescent="0.25">
      <c r="A3" s="106" t="str">
        <f ca="1">IF(INDIRECT("'i"&amp;$C$1-1&amp;"'!B29")="Não",IF(INDIRECT("'i"&amp;$C$1-1&amp;"'!B"&amp;D3)&gt;Limites!$C$4,IF(Limites!C8="1",ROUND(INDIRECT("'i"&amp;$C$1-1&amp;"'!B"&amp;D3),2),INDIRECT("'i"&amp;$C$1-1&amp;"'!B"&amp;D3)),Limites!$C$4),"-")</f>
        <v>-</v>
      </c>
      <c r="B3" s="102" t="str">
        <f ca="1">IF($B$29="Não",IF(Limites!C8="1",ROUND(A3*$B$27,2),A3*$B$27),"-")</f>
        <v>-</v>
      </c>
      <c r="C3" s="62"/>
      <c r="D3">
        <v>3</v>
      </c>
      <c r="E3" s="81"/>
      <c r="F3" s="81"/>
      <c r="G3" s="80"/>
      <c r="H3" s="81"/>
    </row>
    <row r="4" spans="1:8" x14ac:dyDescent="0.25">
      <c r="A4" s="106" t="str">
        <f ca="1">IF(INDIRECT("'i"&amp;$C$1-1&amp;"'!B29")="Não",IF(INDIRECT("'i"&amp;$C$1-1&amp;"'!B"&amp;D4)&gt;Limites!$C$4,IF(Limites!C9="1",ROUND(INDIRECT("'i"&amp;$C$1-1&amp;"'!B"&amp;D4),2),INDIRECT("'i"&amp;$C$1-1&amp;"'!B"&amp;D4)),Limites!$C$4),"-")</f>
        <v>-</v>
      </c>
      <c r="B4" s="102" t="str">
        <f ca="1">IF($B$29="Não",IF(Limites!C9="1",ROUND(A4*$B$27,2),A4*$B$27),"-")</f>
        <v>-</v>
      </c>
      <c r="C4" s="62"/>
      <c r="D4">
        <v>4</v>
      </c>
      <c r="E4" s="81"/>
      <c r="F4" s="81"/>
      <c r="G4" s="80"/>
      <c r="H4" s="81"/>
    </row>
    <row r="5" spans="1:8" x14ac:dyDescent="0.25">
      <c r="A5" s="106" t="str">
        <f ca="1">IF(INDIRECT("'i"&amp;$C$1-1&amp;"'!B29")="Não",IF(INDIRECT("'i"&amp;$C$1-1&amp;"'!B"&amp;D5)&gt;Limites!$C$4,IF(Limites!C10="1",ROUND(INDIRECT("'i"&amp;$C$1-1&amp;"'!B"&amp;D5),2),INDIRECT("'i"&amp;$C$1-1&amp;"'!B"&amp;D5)),Limites!$C$4),"-")</f>
        <v>-</v>
      </c>
      <c r="B5" s="102" t="str">
        <f ca="1">IF($B$29="Não",IF(Limites!C10="1",ROUND(A5*$B$27,2),A5*$B$27),"-")</f>
        <v>-</v>
      </c>
      <c r="C5" s="62"/>
      <c r="D5">
        <v>5</v>
      </c>
      <c r="E5" s="81"/>
      <c r="F5" s="81"/>
      <c r="G5" s="80"/>
      <c r="H5" s="81"/>
    </row>
    <row r="6" spans="1:8" x14ac:dyDescent="0.25">
      <c r="A6" s="106" t="str">
        <f ca="1">IF(INDIRECT("'i"&amp;$C$1-1&amp;"'!B29")="Não",IF(INDIRECT("'i"&amp;$C$1-1&amp;"'!B"&amp;D6)&gt;Limites!$C$4,IF(Limites!C11="1",ROUND(INDIRECT("'i"&amp;$C$1-1&amp;"'!B"&amp;D6),2),INDIRECT("'i"&amp;$C$1-1&amp;"'!B"&amp;D6)),Limites!$C$4),"-")</f>
        <v>-</v>
      </c>
      <c r="B6" s="102" t="str">
        <f ca="1">IF($B$29="Não",IF(Limites!C11="1",ROUND(A6*$B$27,2),A6*$B$27),"-")</f>
        <v>-</v>
      </c>
      <c r="C6" s="62"/>
      <c r="D6">
        <v>6</v>
      </c>
      <c r="E6" s="81"/>
      <c r="F6" s="81"/>
      <c r="G6" s="80"/>
      <c r="H6" s="81"/>
    </row>
    <row r="7" spans="1:8" x14ac:dyDescent="0.25">
      <c r="A7" s="106" t="str">
        <f ca="1">IF(INDIRECT("'i"&amp;$C$1-1&amp;"'!B29")="Não",IF(INDIRECT("'i"&amp;$C$1-1&amp;"'!B"&amp;D7)&gt;Limites!$C$4,IF(Limites!C12="1",ROUND(INDIRECT("'i"&amp;$C$1-1&amp;"'!B"&amp;D7),2),INDIRECT("'i"&amp;$C$1-1&amp;"'!B"&amp;D7)),Limites!$C$4),"-")</f>
        <v>-</v>
      </c>
      <c r="B7" s="102" t="str">
        <f ca="1">IF($B$29="Não",IF(Limites!C12="1",ROUND(A7*$B$27,2),A7*$B$27),"-")</f>
        <v>-</v>
      </c>
      <c r="C7" s="62"/>
      <c r="D7">
        <v>7</v>
      </c>
      <c r="E7" s="81"/>
      <c r="F7" s="81"/>
      <c r="G7" s="80"/>
      <c r="H7" s="81"/>
    </row>
    <row r="8" spans="1:8" x14ac:dyDescent="0.25">
      <c r="A8" s="106" t="str">
        <f ca="1">IF(INDIRECT("'i"&amp;$C$1-1&amp;"'!B29")="Não",IF(INDIRECT("'i"&amp;$C$1-1&amp;"'!B"&amp;D8)&gt;Limites!$C$4,IF(Limites!C13="1",ROUND(INDIRECT("'i"&amp;$C$1-1&amp;"'!B"&amp;D8),2),INDIRECT("'i"&amp;$C$1-1&amp;"'!B"&amp;D8)),Limites!$C$4),"-")</f>
        <v>-</v>
      </c>
      <c r="B8" s="102" t="str">
        <f ca="1">IF($B$29="Não",IF(Limites!C13="1",ROUND(A8*$B$27,2),A8*$B$27),"-")</f>
        <v>-</v>
      </c>
      <c r="C8" s="62"/>
      <c r="D8">
        <v>8</v>
      </c>
      <c r="E8" s="81"/>
      <c r="F8" s="81"/>
      <c r="G8" s="80"/>
      <c r="H8" s="81"/>
    </row>
    <row r="9" spans="1:8" x14ac:dyDescent="0.25">
      <c r="A9" s="106" t="str">
        <f ca="1">IF(INDIRECT("'i"&amp;$C$1-1&amp;"'!B29")="Não",IF(INDIRECT("'i"&amp;$C$1-1&amp;"'!B"&amp;D9)&gt;Limites!$C$4,IF(Limites!C14="1",ROUND(INDIRECT("'i"&amp;$C$1-1&amp;"'!B"&amp;D9),2),INDIRECT("'i"&amp;$C$1-1&amp;"'!B"&amp;D9)),Limites!$C$4),"-")</f>
        <v>-</v>
      </c>
      <c r="B9" s="102" t="str">
        <f ca="1">IF($B$29="Não",IF(Limites!C14="1",ROUND(A9*$B$27,2),A9*$B$27),"-")</f>
        <v>-</v>
      </c>
      <c r="C9" s="62"/>
      <c r="D9">
        <v>9</v>
      </c>
      <c r="E9" s="81"/>
      <c r="F9" s="81"/>
      <c r="G9" s="80"/>
      <c r="H9" s="81"/>
    </row>
    <row r="10" spans="1:8" x14ac:dyDescent="0.25">
      <c r="A10" s="106" t="str">
        <f ca="1">IF(INDIRECT("'i"&amp;$C$1-1&amp;"'!B29")="Não",IF(INDIRECT("'i"&amp;$C$1-1&amp;"'!B"&amp;D10)&gt;Limites!$C$4,IF(Limites!C15="1",ROUND(INDIRECT("'i"&amp;$C$1-1&amp;"'!B"&amp;D10),2),INDIRECT("'i"&amp;$C$1-1&amp;"'!B"&amp;D10)),Limites!$C$4),"-")</f>
        <v>-</v>
      </c>
      <c r="B10" s="102" t="str">
        <f ca="1">IF($B$29="Não",IF(Limites!C15="1",ROUND(A10*$B$27,2),A10*$B$27),"-")</f>
        <v>-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 t="str">
        <f ca="1">IF(INDIRECT("'i"&amp;$C$1-1&amp;"'!B29")="Não",IF(INDIRECT("'i"&amp;$C$1-1&amp;"'!B"&amp;D11)&gt;Limites!$C$4,IF(Limites!C16="1",ROUND(INDIRECT("'i"&amp;$C$1-1&amp;"'!B"&amp;D11),2),INDIRECT("'i"&amp;$C$1-1&amp;"'!B"&amp;D11)),Limites!$C$4),"-")</f>
        <v>-</v>
      </c>
      <c r="B11" s="102" t="str">
        <f ca="1">IF($B$29="Não",IF(Limites!C16="1",ROUND(A11*$B$27,2),A11*$B$27),"-")</f>
        <v>-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 t="str">
        <f ca="1">IF(INDIRECT("'i"&amp;$C$1-1&amp;"'!B29")="Não",IF(INDIRECT("'i"&amp;$C$1-1&amp;"'!B"&amp;D12)&gt;Limites!$C$4,IF(Limites!C17="1",ROUND(INDIRECT("'i"&amp;$C$1-1&amp;"'!B"&amp;D12),2),INDIRECT("'i"&amp;$C$1-1&amp;"'!B"&amp;D12)),Limites!$C$4),"-")</f>
        <v>-</v>
      </c>
      <c r="B12" s="102" t="str">
        <f ca="1">IF($B$29="Não",IF(Limites!C17="1",ROUND(A12*$B$27,2),A12*$B$27),"-")</f>
        <v>-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 t="str">
        <f ca="1">IF(INDIRECT("'i"&amp;$C$1-1&amp;"'!B29")="Não",IF(INDIRECT("'i"&amp;$C$1-1&amp;"'!B"&amp;D13)&gt;Limites!$C$4,IF(Limites!C18="1",ROUND(INDIRECT("'i"&amp;$C$1-1&amp;"'!B"&amp;D13),2),INDIRECT("'i"&amp;$C$1-1&amp;"'!B"&amp;D13)),Limites!$C$4),"-")</f>
        <v>-</v>
      </c>
      <c r="B13" s="102" t="str">
        <f ca="1">IF($B$29="Não",IF(Limites!C18="1",ROUND(A13*$B$27,2),A13*$B$27),"-")</f>
        <v>-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 t="str">
        <f ca="1">IF(INDIRECT("'i"&amp;$C$1-1&amp;"'!B29")="Não",IF(INDIRECT("'i"&amp;$C$1-1&amp;"'!B"&amp;D14)&gt;Limites!$C$4,IF(Limites!C19="1",ROUND(INDIRECT("'i"&amp;$C$1-1&amp;"'!B"&amp;D14),2),INDIRECT("'i"&amp;$C$1-1&amp;"'!B"&amp;D14)),Limites!$C$4),"-")</f>
        <v>-</v>
      </c>
      <c r="B14" s="102" t="str">
        <f ca="1">IF($B$29="Não",IF(Limites!C19="1",ROUND(A14*$B$27,2),A14*$B$27),"-")</f>
        <v>-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 t="str">
        <f ca="1">IF(INDIRECT("'i"&amp;$C$1-1&amp;"'!B29")="Não",IF(INDIRECT("'i"&amp;$C$1-1&amp;"'!B"&amp;D15)&gt;Limites!$C$4,IF(Limites!C20="1",ROUND(INDIRECT("'i"&amp;$C$1-1&amp;"'!B"&amp;D15),2),INDIRECT("'i"&amp;$C$1-1&amp;"'!B"&amp;D15)),Limites!$C$4),"-")</f>
        <v>-</v>
      </c>
      <c r="B15" s="102" t="str">
        <f ca="1">IF($B$29="Não",IF(Limites!C20="1",ROUND(A15*$B$27,2),A15*$B$27),"-")</f>
        <v>-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 t="str">
        <f ca="1">IF(INDIRECT("'i"&amp;$C$1-1&amp;"'!B29")="Não",IF(INDIRECT("'i"&amp;$C$1-1&amp;"'!B"&amp;D16)&gt;Limites!$C$4,IF(Limites!C21="1",ROUND(INDIRECT("'i"&amp;$C$1-1&amp;"'!B"&amp;D16),2),INDIRECT("'i"&amp;$C$1-1&amp;"'!B"&amp;D16)),Limites!$C$4),"-")</f>
        <v>-</v>
      </c>
      <c r="B16" s="102" t="str">
        <f ca="1">IF($B$29="Não",IF(Limites!C21="1",ROUND(A16*$B$27,2),A16*$B$27),"-")</f>
        <v>-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 t="str">
        <f ca="1">IF(INDIRECT("'i"&amp;$C$1-1&amp;"'!B29")="Não",IF(INDIRECT("'i"&amp;$C$1-1&amp;"'!B"&amp;D17)&gt;Limites!$C$4,IF(Limites!C22="1",ROUND(INDIRECT("'i"&amp;$C$1-1&amp;"'!B"&amp;D17),2),INDIRECT("'i"&amp;$C$1-1&amp;"'!B"&amp;D17)),Limites!$C$4),"-")</f>
        <v>-</v>
      </c>
      <c r="B17" s="102" t="str">
        <f ca="1">IF($B$29="Não",IF(Limites!C22="1",ROUND(A17*$B$27,2),A17*$B$27),"-")</f>
        <v>-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 t="str">
        <f ca="1">IF(INDIRECT("'i"&amp;$C$1-1&amp;"'!B29")="Não",IF(INDIRECT("'i"&amp;$C$1-1&amp;"'!B"&amp;D18)&gt;Limites!$C$4,IF(Limites!C23="1",ROUND(INDIRECT("'i"&amp;$C$1-1&amp;"'!B"&amp;D18),2),INDIRECT("'i"&amp;$C$1-1&amp;"'!B"&amp;D18)),Limites!$C$4),"-")</f>
        <v>-</v>
      </c>
      <c r="B18" s="102" t="str">
        <f ca="1">IF($B$29="Não",IF(Limites!C23="1",ROUND(A18*$B$27,2),A18*$B$27),"-")</f>
        <v>-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 t="str">
        <f ca="1">IF(INDIRECT("'i"&amp;$C$1-1&amp;"'!B29")="Não",IF(INDIRECT("'i"&amp;$C$1-1&amp;"'!B"&amp;D19)&gt;Limites!$C$4,IF(Limites!C24="1",ROUND(INDIRECT("'i"&amp;$C$1-1&amp;"'!B"&amp;D19),2),INDIRECT("'i"&amp;$C$1-1&amp;"'!B"&amp;D19)),Limites!$C$4),"-")</f>
        <v>-</v>
      </c>
      <c r="B19" s="102" t="str">
        <f ca="1">IF($B$29="Não",IF(Limites!C24="1",ROUND(A19*$B$27,2),A19*$B$27),"-")</f>
        <v>-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 t="str">
        <f ca="1">IF(INDIRECT("'i"&amp;$C$1-1&amp;"'!B29")="Não",IF(INDIRECT("'i"&amp;$C$1-1&amp;"'!B"&amp;D20)&gt;Limites!$C$4,IF(Limites!C25="1",ROUND(INDIRECT("'i"&amp;$C$1-1&amp;"'!B"&amp;D20),2),INDIRECT("'i"&amp;$C$1-1&amp;"'!B"&amp;D20)),Limites!$C$4),"-")</f>
        <v>-</v>
      </c>
      <c r="B20" s="102" t="str">
        <f ca="1">IF($B$29="Não",IF(Limites!C25="1",ROUND(A20*$B$27,2),A20*$B$27),"-")</f>
        <v>-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 t="str">
        <f ca="1">IF(INDIRECT("'i"&amp;$C$1-1&amp;"'!B29")="Não",IF(INDIRECT("'i"&amp;$C$1-1&amp;"'!B"&amp;D21)&gt;Limites!$C$4,IF(Limites!C26="1",ROUND(INDIRECT("'i"&amp;$C$1-1&amp;"'!B"&amp;D21),2),INDIRECT("'i"&amp;$C$1-1&amp;"'!B"&amp;D21)),Limites!$C$4),"-")</f>
        <v>-</v>
      </c>
      <c r="B21" s="102" t="str">
        <f ca="1">IF($B$29="Não",IF(Limites!C26="1",ROUND(A21*$B$27,2),A21*$B$27),"-")</f>
        <v>-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 t="str">
        <f ca="1">IF(INDIRECT("'i"&amp;$C$1-1&amp;"'!B29")="Não",IF(INDIRECT("'i"&amp;$C$1-1&amp;"'!B"&amp;D22)&gt;Limites!$C$4,IF(Limites!C27="1",ROUND(INDIRECT("'i"&amp;$C$1-1&amp;"'!B"&amp;D22),2),INDIRECT("'i"&amp;$C$1-1&amp;"'!B"&amp;D22)),Limites!$C$4),"-")</f>
        <v>-</v>
      </c>
      <c r="B22" s="102" t="str">
        <f ca="1">IF($B$29="Não",IF(Limites!C27="1",ROUND(A22*$B$27,2),A22*$B$27),"-")</f>
        <v>-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 t="str">
        <f ca="1">IF(INDIRECT("'i"&amp;$C$1-1&amp;"'!B29")="Não",IF(INDIRECT("'i"&amp;$C$1-1&amp;"'!B"&amp;D23)&gt;Limites!$C$4,IF(Limites!C28="1",ROUND(INDIRECT("'i"&amp;$C$1-1&amp;"'!B"&amp;D23),2),INDIRECT("'i"&amp;$C$1-1&amp;"'!B"&amp;D23)),Limites!$C$4),"-")</f>
        <v>-</v>
      </c>
      <c r="B23" s="102" t="str">
        <f ca="1">IF($B$29="Não",IF(Limites!C28="1",ROUND(A23*$B$27,2),A23*$B$27),"-")</f>
        <v>-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 t="str">
        <f ca="1">IF(INDIRECT("'i"&amp;$C$1-1&amp;"'!B29")="Não",IF(INDIRECT("'i"&amp;$C$1-1&amp;"'!B"&amp;D24)&gt;Limites!$C$4,IF(Limites!C29="1",ROUND(INDIRECT("'i"&amp;$C$1-1&amp;"'!B"&amp;D24),2),INDIRECT("'i"&amp;$C$1-1&amp;"'!B"&amp;D24)),Limites!$C$4),"-")</f>
        <v>-</v>
      </c>
      <c r="B24" s="102" t="str">
        <f ca="1">IF($B$29="Não",IF(Limites!C29="1",ROUND(A24*$B$27,2),A24*$B$27),"-")</f>
        <v>-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 t="str">
        <f ca="1">IF(INDIRECT("'i"&amp;$C$1-1&amp;"'!B29")="Não",IF(INDIRECT("'i"&amp;$C$1-1&amp;"'!B"&amp;D25)&gt;Limites!$C$4,IF(Limites!C30="1",ROUND(INDIRECT("'i"&amp;$C$1-1&amp;"'!B"&amp;D25),2),INDIRECT("'i"&amp;$C$1-1&amp;"'!B"&amp;D25)),Limites!$C$4),"-")</f>
        <v>-</v>
      </c>
      <c r="B25" s="102" t="str">
        <f ca="1">IF($B$29="Não",IF(Limites!C30="1",ROUND(A25*$B$27,2),A25*$B$27),"-")</f>
        <v>-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i6: </v>
      </c>
      <c r="B26" s="116" t="str">
        <f ca="1">IF(A2&lt;&gt;"-",IF(Limites!$C$7="1",ROUND(AVERAGE(A2:A25),2),AVERAGE(A2:A25)),"-")</f>
        <v>-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i6: </v>
      </c>
      <c r="B27" s="118" t="str">
        <f ca="1">IF(A2&lt;&gt;"-",ROUND(Limites!C6/'i6'!B26,Limites!$C$34),"-")</f>
        <v>-</v>
      </c>
      <c r="D27" s="61"/>
      <c r="E27" s="82"/>
      <c r="F27" s="81"/>
    </row>
    <row r="28" spans="1:8" ht="15.75" hidden="1" x14ac:dyDescent="0.25">
      <c r="A28" s="117" t="s">
        <v>35</v>
      </c>
      <c r="B28" s="119" t="str">
        <f ca="1">IF(INDIRECT("'i"&amp;C1-1&amp;"'!B29")="Não",ROUND(B27*Limites!C6/B26,Limites!$C$34),"")</f>
        <v/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-</v>
      </c>
      <c r="D29" s="105"/>
      <c r="F29" s="81"/>
    </row>
    <row r="30" spans="1:8" x14ac:dyDescent="0.25">
      <c r="D30" s="62"/>
    </row>
  </sheetData>
  <sheetProtection algorithmName="SHA-512" hashValue="c8rX2fy6IOk0tNcaoPaI+xUxSY68QSYHZ3NmcekFDxh/tlkqztAr8wkIbcPcotBN9E1+uxDh6pJDIS038aQ2lg==" saltValue="wNi7tLZ+BSmu8+4s8EiVhA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i7</v>
      </c>
      <c r="B1" s="101" t="str">
        <f>"PLD_AJUST_EST i"&amp;C1</f>
        <v>PLD_AJUST_EST i7</v>
      </c>
      <c r="C1" s="65">
        <v>7</v>
      </c>
      <c r="D1" s="63"/>
    </row>
    <row r="2" spans="1:8" x14ac:dyDescent="0.25">
      <c r="A2" s="106" t="str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-</v>
      </c>
      <c r="B2" s="102" t="str">
        <f ca="1">IF($B$29="Não",IF(Limites!C7="1",ROUND(A2*$B$27,2),A2*$B$27),"-")</f>
        <v>-</v>
      </c>
      <c r="C2" s="62"/>
      <c r="D2">
        <v>2</v>
      </c>
      <c r="E2" s="81"/>
      <c r="F2" s="81"/>
      <c r="G2" s="80"/>
      <c r="H2" s="81"/>
    </row>
    <row r="3" spans="1:8" x14ac:dyDescent="0.25">
      <c r="A3" s="106" t="str">
        <f ca="1">IF(INDIRECT("'i"&amp;$C$1-1&amp;"'!B29")="Não",IF(INDIRECT("'i"&amp;$C$1-1&amp;"'!B"&amp;D3)&gt;Limites!$C$4,IF(Limites!C8="1",ROUND(INDIRECT("'i"&amp;$C$1-1&amp;"'!B"&amp;D3),2),INDIRECT("'i"&amp;$C$1-1&amp;"'!B"&amp;D3)),Limites!$C$4),"-")</f>
        <v>-</v>
      </c>
      <c r="B3" s="102" t="str">
        <f ca="1">IF($B$29="Não",IF(Limites!C8="1",ROUND(A3*$B$27,2),A3*$B$27),"-")</f>
        <v>-</v>
      </c>
      <c r="C3" s="62"/>
      <c r="D3">
        <v>3</v>
      </c>
      <c r="E3" s="81"/>
      <c r="F3" s="81"/>
      <c r="G3" s="80"/>
      <c r="H3" s="81"/>
    </row>
    <row r="4" spans="1:8" x14ac:dyDescent="0.25">
      <c r="A4" s="106" t="str">
        <f ca="1">IF(INDIRECT("'i"&amp;$C$1-1&amp;"'!B29")="Não",IF(INDIRECT("'i"&amp;$C$1-1&amp;"'!B"&amp;D4)&gt;Limites!$C$4,IF(Limites!C9="1",ROUND(INDIRECT("'i"&amp;$C$1-1&amp;"'!B"&amp;D4),2),INDIRECT("'i"&amp;$C$1-1&amp;"'!B"&amp;D4)),Limites!$C$4),"-")</f>
        <v>-</v>
      </c>
      <c r="B4" s="102" t="str">
        <f ca="1">IF($B$29="Não",IF(Limites!C9="1",ROUND(A4*$B$27,2),A4*$B$27),"-")</f>
        <v>-</v>
      </c>
      <c r="C4" s="62"/>
      <c r="D4">
        <v>4</v>
      </c>
      <c r="E4" s="81"/>
      <c r="F4" s="81"/>
      <c r="G4" s="80"/>
      <c r="H4" s="81"/>
    </row>
    <row r="5" spans="1:8" x14ac:dyDescent="0.25">
      <c r="A5" s="106" t="str">
        <f ca="1">IF(INDIRECT("'i"&amp;$C$1-1&amp;"'!B29")="Não",IF(INDIRECT("'i"&amp;$C$1-1&amp;"'!B"&amp;D5)&gt;Limites!$C$4,IF(Limites!C10="1",ROUND(INDIRECT("'i"&amp;$C$1-1&amp;"'!B"&amp;D5),2),INDIRECT("'i"&amp;$C$1-1&amp;"'!B"&amp;D5)),Limites!$C$4),"-")</f>
        <v>-</v>
      </c>
      <c r="B5" s="102" t="str">
        <f ca="1">IF($B$29="Não",IF(Limites!C10="1",ROUND(A5*$B$27,2),A5*$B$27),"-")</f>
        <v>-</v>
      </c>
      <c r="C5" s="62"/>
      <c r="D5">
        <v>5</v>
      </c>
      <c r="E5" s="81"/>
      <c r="F5" s="81"/>
      <c r="G5" s="80"/>
      <c r="H5" s="81"/>
    </row>
    <row r="6" spans="1:8" x14ac:dyDescent="0.25">
      <c r="A6" s="106" t="str">
        <f ca="1">IF(INDIRECT("'i"&amp;$C$1-1&amp;"'!B29")="Não",IF(INDIRECT("'i"&amp;$C$1-1&amp;"'!B"&amp;D6)&gt;Limites!$C$4,IF(Limites!C11="1",ROUND(INDIRECT("'i"&amp;$C$1-1&amp;"'!B"&amp;D6),2),INDIRECT("'i"&amp;$C$1-1&amp;"'!B"&amp;D6)),Limites!$C$4),"-")</f>
        <v>-</v>
      </c>
      <c r="B6" s="102" t="str">
        <f ca="1">IF($B$29="Não",IF(Limites!C11="1",ROUND(A6*$B$27,2),A6*$B$27),"-")</f>
        <v>-</v>
      </c>
      <c r="C6" s="62"/>
      <c r="D6">
        <v>6</v>
      </c>
      <c r="E6" s="81"/>
      <c r="F6" s="81"/>
      <c r="G6" s="80"/>
      <c r="H6" s="81"/>
    </row>
    <row r="7" spans="1:8" x14ac:dyDescent="0.25">
      <c r="A7" s="106" t="str">
        <f ca="1">IF(INDIRECT("'i"&amp;$C$1-1&amp;"'!B29")="Não",IF(INDIRECT("'i"&amp;$C$1-1&amp;"'!B"&amp;D7)&gt;Limites!$C$4,IF(Limites!C12="1",ROUND(INDIRECT("'i"&amp;$C$1-1&amp;"'!B"&amp;D7),2),INDIRECT("'i"&amp;$C$1-1&amp;"'!B"&amp;D7)),Limites!$C$4),"-")</f>
        <v>-</v>
      </c>
      <c r="B7" s="102" t="str">
        <f ca="1">IF($B$29="Não",IF(Limites!C12="1",ROUND(A7*$B$27,2),A7*$B$27),"-")</f>
        <v>-</v>
      </c>
      <c r="C7" s="62"/>
      <c r="D7">
        <v>7</v>
      </c>
      <c r="E7" s="81"/>
      <c r="F7" s="81"/>
      <c r="G7" s="80"/>
      <c r="H7" s="81"/>
    </row>
    <row r="8" spans="1:8" x14ac:dyDescent="0.25">
      <c r="A8" s="106" t="str">
        <f ca="1">IF(INDIRECT("'i"&amp;$C$1-1&amp;"'!B29")="Não",IF(INDIRECT("'i"&amp;$C$1-1&amp;"'!B"&amp;D8)&gt;Limites!$C$4,IF(Limites!C13="1",ROUND(INDIRECT("'i"&amp;$C$1-1&amp;"'!B"&amp;D8),2),INDIRECT("'i"&amp;$C$1-1&amp;"'!B"&amp;D8)),Limites!$C$4),"-")</f>
        <v>-</v>
      </c>
      <c r="B8" s="102" t="str">
        <f ca="1">IF($B$29="Não",IF(Limites!C13="1",ROUND(A8*$B$27,2),A8*$B$27),"-")</f>
        <v>-</v>
      </c>
      <c r="C8" s="62"/>
      <c r="D8">
        <v>8</v>
      </c>
      <c r="E8" s="81"/>
      <c r="F8" s="81"/>
      <c r="G8" s="80"/>
      <c r="H8" s="81"/>
    </row>
    <row r="9" spans="1:8" x14ac:dyDescent="0.25">
      <c r="A9" s="106" t="str">
        <f ca="1">IF(INDIRECT("'i"&amp;$C$1-1&amp;"'!B29")="Não",IF(INDIRECT("'i"&amp;$C$1-1&amp;"'!B"&amp;D9)&gt;Limites!$C$4,IF(Limites!C14="1",ROUND(INDIRECT("'i"&amp;$C$1-1&amp;"'!B"&amp;D9),2),INDIRECT("'i"&amp;$C$1-1&amp;"'!B"&amp;D9)),Limites!$C$4),"-")</f>
        <v>-</v>
      </c>
      <c r="B9" s="102" t="str">
        <f ca="1">IF($B$29="Não",IF(Limites!C14="1",ROUND(A9*$B$27,2),A9*$B$27),"-")</f>
        <v>-</v>
      </c>
      <c r="C9" s="62"/>
      <c r="D9">
        <v>9</v>
      </c>
      <c r="E9" s="81"/>
      <c r="F9" s="81"/>
      <c r="G9" s="80"/>
      <c r="H9" s="81"/>
    </row>
    <row r="10" spans="1:8" x14ac:dyDescent="0.25">
      <c r="A10" s="106" t="str">
        <f ca="1">IF(INDIRECT("'i"&amp;$C$1-1&amp;"'!B29")="Não",IF(INDIRECT("'i"&amp;$C$1-1&amp;"'!B"&amp;D10)&gt;Limites!$C$4,IF(Limites!C15="1",ROUND(INDIRECT("'i"&amp;$C$1-1&amp;"'!B"&amp;D10),2),INDIRECT("'i"&amp;$C$1-1&amp;"'!B"&amp;D10)),Limites!$C$4),"-")</f>
        <v>-</v>
      </c>
      <c r="B10" s="102" t="str">
        <f ca="1">IF($B$29="Não",IF(Limites!C15="1",ROUND(A10*$B$27,2),A10*$B$27),"-")</f>
        <v>-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 t="str">
        <f ca="1">IF(INDIRECT("'i"&amp;$C$1-1&amp;"'!B29")="Não",IF(INDIRECT("'i"&amp;$C$1-1&amp;"'!B"&amp;D11)&gt;Limites!$C$4,IF(Limites!C16="1",ROUND(INDIRECT("'i"&amp;$C$1-1&amp;"'!B"&amp;D11),2),INDIRECT("'i"&amp;$C$1-1&amp;"'!B"&amp;D11)),Limites!$C$4),"-")</f>
        <v>-</v>
      </c>
      <c r="B11" s="102" t="str">
        <f ca="1">IF($B$29="Não",IF(Limites!C16="1",ROUND(A11*$B$27,2),A11*$B$27),"-")</f>
        <v>-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 t="str">
        <f ca="1">IF(INDIRECT("'i"&amp;$C$1-1&amp;"'!B29")="Não",IF(INDIRECT("'i"&amp;$C$1-1&amp;"'!B"&amp;D12)&gt;Limites!$C$4,IF(Limites!C17="1",ROUND(INDIRECT("'i"&amp;$C$1-1&amp;"'!B"&amp;D12),2),INDIRECT("'i"&amp;$C$1-1&amp;"'!B"&amp;D12)),Limites!$C$4),"-")</f>
        <v>-</v>
      </c>
      <c r="B12" s="102" t="str">
        <f ca="1">IF($B$29="Não",IF(Limites!C17="1",ROUND(A12*$B$27,2),A12*$B$27),"-")</f>
        <v>-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 t="str">
        <f ca="1">IF(INDIRECT("'i"&amp;$C$1-1&amp;"'!B29")="Não",IF(INDIRECT("'i"&amp;$C$1-1&amp;"'!B"&amp;D13)&gt;Limites!$C$4,IF(Limites!C18="1",ROUND(INDIRECT("'i"&amp;$C$1-1&amp;"'!B"&amp;D13),2),INDIRECT("'i"&amp;$C$1-1&amp;"'!B"&amp;D13)),Limites!$C$4),"-")</f>
        <v>-</v>
      </c>
      <c r="B13" s="102" t="str">
        <f ca="1">IF($B$29="Não",IF(Limites!C18="1",ROUND(A13*$B$27,2),A13*$B$27),"-")</f>
        <v>-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 t="str">
        <f ca="1">IF(INDIRECT("'i"&amp;$C$1-1&amp;"'!B29")="Não",IF(INDIRECT("'i"&amp;$C$1-1&amp;"'!B"&amp;D14)&gt;Limites!$C$4,IF(Limites!C19="1",ROUND(INDIRECT("'i"&amp;$C$1-1&amp;"'!B"&amp;D14),2),INDIRECT("'i"&amp;$C$1-1&amp;"'!B"&amp;D14)),Limites!$C$4),"-")</f>
        <v>-</v>
      </c>
      <c r="B14" s="102" t="str">
        <f ca="1">IF($B$29="Não",IF(Limites!C19="1",ROUND(A14*$B$27,2),A14*$B$27),"-")</f>
        <v>-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 t="str">
        <f ca="1">IF(INDIRECT("'i"&amp;$C$1-1&amp;"'!B29")="Não",IF(INDIRECT("'i"&amp;$C$1-1&amp;"'!B"&amp;D15)&gt;Limites!$C$4,IF(Limites!C20="1",ROUND(INDIRECT("'i"&amp;$C$1-1&amp;"'!B"&amp;D15),2),INDIRECT("'i"&amp;$C$1-1&amp;"'!B"&amp;D15)),Limites!$C$4),"-")</f>
        <v>-</v>
      </c>
      <c r="B15" s="102" t="str">
        <f ca="1">IF($B$29="Não",IF(Limites!C20="1",ROUND(A15*$B$27,2),A15*$B$27),"-")</f>
        <v>-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 t="str">
        <f ca="1">IF(INDIRECT("'i"&amp;$C$1-1&amp;"'!B29")="Não",IF(INDIRECT("'i"&amp;$C$1-1&amp;"'!B"&amp;D16)&gt;Limites!$C$4,IF(Limites!C21="1",ROUND(INDIRECT("'i"&amp;$C$1-1&amp;"'!B"&amp;D16),2),INDIRECT("'i"&amp;$C$1-1&amp;"'!B"&amp;D16)),Limites!$C$4),"-")</f>
        <v>-</v>
      </c>
      <c r="B16" s="102" t="str">
        <f ca="1">IF($B$29="Não",IF(Limites!C21="1",ROUND(A16*$B$27,2),A16*$B$27),"-")</f>
        <v>-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 t="str">
        <f ca="1">IF(INDIRECT("'i"&amp;$C$1-1&amp;"'!B29")="Não",IF(INDIRECT("'i"&amp;$C$1-1&amp;"'!B"&amp;D17)&gt;Limites!$C$4,IF(Limites!C22="1",ROUND(INDIRECT("'i"&amp;$C$1-1&amp;"'!B"&amp;D17),2),INDIRECT("'i"&amp;$C$1-1&amp;"'!B"&amp;D17)),Limites!$C$4),"-")</f>
        <v>-</v>
      </c>
      <c r="B17" s="102" t="str">
        <f ca="1">IF($B$29="Não",IF(Limites!C22="1",ROUND(A17*$B$27,2),A17*$B$27),"-")</f>
        <v>-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 t="str">
        <f ca="1">IF(INDIRECT("'i"&amp;$C$1-1&amp;"'!B29")="Não",IF(INDIRECT("'i"&amp;$C$1-1&amp;"'!B"&amp;D18)&gt;Limites!$C$4,IF(Limites!C23="1",ROUND(INDIRECT("'i"&amp;$C$1-1&amp;"'!B"&amp;D18),2),INDIRECT("'i"&amp;$C$1-1&amp;"'!B"&amp;D18)),Limites!$C$4),"-")</f>
        <v>-</v>
      </c>
      <c r="B18" s="102" t="str">
        <f ca="1">IF($B$29="Não",IF(Limites!C23="1",ROUND(A18*$B$27,2),A18*$B$27),"-")</f>
        <v>-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 t="str">
        <f ca="1">IF(INDIRECT("'i"&amp;$C$1-1&amp;"'!B29")="Não",IF(INDIRECT("'i"&amp;$C$1-1&amp;"'!B"&amp;D19)&gt;Limites!$C$4,IF(Limites!C24="1",ROUND(INDIRECT("'i"&amp;$C$1-1&amp;"'!B"&amp;D19),2),INDIRECT("'i"&amp;$C$1-1&amp;"'!B"&amp;D19)),Limites!$C$4),"-")</f>
        <v>-</v>
      </c>
      <c r="B19" s="102" t="str">
        <f ca="1">IF($B$29="Não",IF(Limites!C24="1",ROUND(A19*$B$27,2),A19*$B$27),"-")</f>
        <v>-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 t="str">
        <f ca="1">IF(INDIRECT("'i"&amp;$C$1-1&amp;"'!B29")="Não",IF(INDIRECT("'i"&amp;$C$1-1&amp;"'!B"&amp;D20)&gt;Limites!$C$4,IF(Limites!C25="1",ROUND(INDIRECT("'i"&amp;$C$1-1&amp;"'!B"&amp;D20),2),INDIRECT("'i"&amp;$C$1-1&amp;"'!B"&amp;D20)),Limites!$C$4),"-")</f>
        <v>-</v>
      </c>
      <c r="B20" s="102" t="str">
        <f ca="1">IF($B$29="Não",IF(Limites!C25="1",ROUND(A20*$B$27,2),A20*$B$27),"-")</f>
        <v>-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 t="str">
        <f ca="1">IF(INDIRECT("'i"&amp;$C$1-1&amp;"'!B29")="Não",IF(INDIRECT("'i"&amp;$C$1-1&amp;"'!B"&amp;D21)&gt;Limites!$C$4,IF(Limites!C26="1",ROUND(INDIRECT("'i"&amp;$C$1-1&amp;"'!B"&amp;D21),2),INDIRECT("'i"&amp;$C$1-1&amp;"'!B"&amp;D21)),Limites!$C$4),"-")</f>
        <v>-</v>
      </c>
      <c r="B21" s="102" t="str">
        <f ca="1">IF($B$29="Não",IF(Limites!C26="1",ROUND(A21*$B$27,2),A21*$B$27),"-")</f>
        <v>-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 t="str">
        <f ca="1">IF(INDIRECT("'i"&amp;$C$1-1&amp;"'!B29")="Não",IF(INDIRECT("'i"&amp;$C$1-1&amp;"'!B"&amp;D22)&gt;Limites!$C$4,IF(Limites!C27="1",ROUND(INDIRECT("'i"&amp;$C$1-1&amp;"'!B"&amp;D22),2),INDIRECT("'i"&amp;$C$1-1&amp;"'!B"&amp;D22)),Limites!$C$4),"-")</f>
        <v>-</v>
      </c>
      <c r="B22" s="102" t="str">
        <f ca="1">IF($B$29="Não",IF(Limites!C27="1",ROUND(A22*$B$27,2),A22*$B$27),"-")</f>
        <v>-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 t="str">
        <f ca="1">IF(INDIRECT("'i"&amp;$C$1-1&amp;"'!B29")="Não",IF(INDIRECT("'i"&amp;$C$1-1&amp;"'!B"&amp;D23)&gt;Limites!$C$4,IF(Limites!C28="1",ROUND(INDIRECT("'i"&amp;$C$1-1&amp;"'!B"&amp;D23),2),INDIRECT("'i"&amp;$C$1-1&amp;"'!B"&amp;D23)),Limites!$C$4),"-")</f>
        <v>-</v>
      </c>
      <c r="B23" s="102" t="str">
        <f ca="1">IF($B$29="Não",IF(Limites!C28="1",ROUND(A23*$B$27,2),A23*$B$27),"-")</f>
        <v>-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 t="str">
        <f ca="1">IF(INDIRECT("'i"&amp;$C$1-1&amp;"'!B29")="Não",IF(INDIRECT("'i"&amp;$C$1-1&amp;"'!B"&amp;D24)&gt;Limites!$C$4,IF(Limites!C29="1",ROUND(INDIRECT("'i"&amp;$C$1-1&amp;"'!B"&amp;D24),2),INDIRECT("'i"&amp;$C$1-1&amp;"'!B"&amp;D24)),Limites!$C$4),"-")</f>
        <v>-</v>
      </c>
      <c r="B24" s="102" t="str">
        <f ca="1">IF($B$29="Não",IF(Limites!C29="1",ROUND(A24*$B$27,2),A24*$B$27),"-")</f>
        <v>-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 t="str">
        <f ca="1">IF(INDIRECT("'i"&amp;$C$1-1&amp;"'!B29")="Não",IF(INDIRECT("'i"&amp;$C$1-1&amp;"'!B"&amp;D25)&gt;Limites!$C$4,IF(Limites!C30="1",ROUND(INDIRECT("'i"&amp;$C$1-1&amp;"'!B"&amp;D25),2),INDIRECT("'i"&amp;$C$1-1&amp;"'!B"&amp;D25)),Limites!$C$4),"-")</f>
        <v>-</v>
      </c>
      <c r="B25" s="102" t="str">
        <f ca="1">IF($B$29="Não",IF(Limites!C30="1",ROUND(A25*$B$27,2),A25*$B$27),"-")</f>
        <v>-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i7: </v>
      </c>
      <c r="B26" s="116" t="str">
        <f ca="1">IF(A2&lt;&gt;"-",IF(Limites!$C$7="1",ROUND(AVERAGE(A2:A25),2),AVERAGE(A2:A25)),"-")</f>
        <v>-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i7: </v>
      </c>
      <c r="B27" s="118" t="str">
        <f ca="1">IF(A2&lt;&gt;"-",ROUND(Limites!C6/'i7'!B26,Limites!$C$34),"-")</f>
        <v>-</v>
      </c>
      <c r="D27" s="61"/>
      <c r="E27" s="82"/>
      <c r="F27" s="81"/>
    </row>
    <row r="28" spans="1:8" ht="15.75" hidden="1" x14ac:dyDescent="0.25">
      <c r="A28" s="117" t="s">
        <v>35</v>
      </c>
      <c r="B28" s="119" t="str">
        <f ca="1">IF(INDIRECT("'i"&amp;C1-1&amp;"'!B29")="Não",ROUND(B27*Limites!C6/B26,Limites!$C$34),"")</f>
        <v/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-</v>
      </c>
      <c r="D29" s="105"/>
      <c r="F29" s="81"/>
    </row>
    <row r="30" spans="1:8" x14ac:dyDescent="0.25">
      <c r="D30" s="62"/>
    </row>
  </sheetData>
  <sheetProtection algorithmName="SHA-512" hashValue="mlapP39rpehRU5i3OvN0DOdDT48yOIH3+GrG3+lWw+RB4u4eJ7CIjAdbcS0qSjqgVtRtzF9Zn8dwUMMwHtH9Ww==" saltValue="xIl0HYKeIoXOc8YxgAz49A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i8</v>
      </c>
      <c r="B1" s="101" t="str">
        <f>"PLD_AJUST_EST i"&amp;C1</f>
        <v>PLD_AJUST_EST i8</v>
      </c>
      <c r="C1" s="65">
        <v>8</v>
      </c>
      <c r="D1" s="63"/>
    </row>
    <row r="2" spans="1:8" x14ac:dyDescent="0.25">
      <c r="A2" s="106" t="str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-</v>
      </c>
      <c r="B2" s="102" t="str">
        <f ca="1">IF($B$29="Não",IF(Limites!C7="1",ROUND(A2*$B$27,2),A2*$B$27),"-")</f>
        <v>-</v>
      </c>
      <c r="C2" s="62"/>
      <c r="D2">
        <v>2</v>
      </c>
      <c r="E2" s="81"/>
      <c r="F2" s="81"/>
      <c r="G2" s="80"/>
      <c r="H2" s="81"/>
    </row>
    <row r="3" spans="1:8" x14ac:dyDescent="0.25">
      <c r="A3" s="106" t="str">
        <f ca="1">IF(INDIRECT("'i"&amp;$C$1-1&amp;"'!B29")="Não",IF(INDIRECT("'i"&amp;$C$1-1&amp;"'!B"&amp;D3)&gt;Limites!$C$4,IF(Limites!C8="1",ROUND(INDIRECT("'i"&amp;$C$1-1&amp;"'!B"&amp;D3),2),INDIRECT("'i"&amp;$C$1-1&amp;"'!B"&amp;D3)),Limites!$C$4),"-")</f>
        <v>-</v>
      </c>
      <c r="B3" s="102" t="str">
        <f ca="1">IF($B$29="Não",IF(Limites!C8="1",ROUND(A3*$B$27,2),A3*$B$27),"-")</f>
        <v>-</v>
      </c>
      <c r="C3" s="62"/>
      <c r="D3">
        <v>3</v>
      </c>
      <c r="E3" s="81"/>
      <c r="F3" s="81"/>
      <c r="G3" s="80"/>
      <c r="H3" s="81"/>
    </row>
    <row r="4" spans="1:8" x14ac:dyDescent="0.25">
      <c r="A4" s="106" t="str">
        <f ca="1">IF(INDIRECT("'i"&amp;$C$1-1&amp;"'!B29")="Não",IF(INDIRECT("'i"&amp;$C$1-1&amp;"'!B"&amp;D4)&gt;Limites!$C$4,IF(Limites!C9="1",ROUND(INDIRECT("'i"&amp;$C$1-1&amp;"'!B"&amp;D4),2),INDIRECT("'i"&amp;$C$1-1&amp;"'!B"&amp;D4)),Limites!$C$4),"-")</f>
        <v>-</v>
      </c>
      <c r="B4" s="102" t="str">
        <f ca="1">IF($B$29="Não",IF(Limites!C9="1",ROUND(A4*$B$27,2),A4*$B$27),"-")</f>
        <v>-</v>
      </c>
      <c r="C4" s="62"/>
      <c r="D4">
        <v>4</v>
      </c>
      <c r="E4" s="81"/>
      <c r="F4" s="81"/>
      <c r="G4" s="80"/>
      <c r="H4" s="81"/>
    </row>
    <row r="5" spans="1:8" x14ac:dyDescent="0.25">
      <c r="A5" s="106" t="str">
        <f ca="1">IF(INDIRECT("'i"&amp;$C$1-1&amp;"'!B29")="Não",IF(INDIRECT("'i"&amp;$C$1-1&amp;"'!B"&amp;D5)&gt;Limites!$C$4,IF(Limites!C10="1",ROUND(INDIRECT("'i"&amp;$C$1-1&amp;"'!B"&amp;D5),2),INDIRECT("'i"&amp;$C$1-1&amp;"'!B"&amp;D5)),Limites!$C$4),"-")</f>
        <v>-</v>
      </c>
      <c r="B5" s="102" t="str">
        <f ca="1">IF($B$29="Não",IF(Limites!C10="1",ROUND(A5*$B$27,2),A5*$B$27),"-")</f>
        <v>-</v>
      </c>
      <c r="C5" s="62"/>
      <c r="D5">
        <v>5</v>
      </c>
      <c r="E5" s="81"/>
      <c r="F5" s="81"/>
      <c r="G5" s="80"/>
      <c r="H5" s="81"/>
    </row>
    <row r="6" spans="1:8" x14ac:dyDescent="0.25">
      <c r="A6" s="106" t="str">
        <f ca="1">IF(INDIRECT("'i"&amp;$C$1-1&amp;"'!B29")="Não",IF(INDIRECT("'i"&amp;$C$1-1&amp;"'!B"&amp;D6)&gt;Limites!$C$4,IF(Limites!C11="1",ROUND(INDIRECT("'i"&amp;$C$1-1&amp;"'!B"&amp;D6),2),INDIRECT("'i"&amp;$C$1-1&amp;"'!B"&amp;D6)),Limites!$C$4),"-")</f>
        <v>-</v>
      </c>
      <c r="B6" s="102" t="str">
        <f ca="1">IF($B$29="Não",IF(Limites!C11="1",ROUND(A6*$B$27,2),A6*$B$27),"-")</f>
        <v>-</v>
      </c>
      <c r="C6" s="62"/>
      <c r="D6">
        <v>6</v>
      </c>
      <c r="E6" s="81"/>
      <c r="F6" s="81"/>
      <c r="G6" s="80"/>
      <c r="H6" s="81"/>
    </row>
    <row r="7" spans="1:8" x14ac:dyDescent="0.25">
      <c r="A7" s="106" t="str">
        <f ca="1">IF(INDIRECT("'i"&amp;$C$1-1&amp;"'!B29")="Não",IF(INDIRECT("'i"&amp;$C$1-1&amp;"'!B"&amp;D7)&gt;Limites!$C$4,IF(Limites!C12="1",ROUND(INDIRECT("'i"&amp;$C$1-1&amp;"'!B"&amp;D7),2),INDIRECT("'i"&amp;$C$1-1&amp;"'!B"&amp;D7)),Limites!$C$4),"-")</f>
        <v>-</v>
      </c>
      <c r="B7" s="102" t="str">
        <f ca="1">IF($B$29="Não",IF(Limites!C12="1",ROUND(A7*$B$27,2),A7*$B$27),"-")</f>
        <v>-</v>
      </c>
      <c r="C7" s="62"/>
      <c r="D7">
        <v>7</v>
      </c>
      <c r="E7" s="81"/>
      <c r="F7" s="81"/>
      <c r="G7" s="80"/>
      <c r="H7" s="81"/>
    </row>
    <row r="8" spans="1:8" x14ac:dyDescent="0.25">
      <c r="A8" s="106" t="str">
        <f ca="1">IF(INDIRECT("'i"&amp;$C$1-1&amp;"'!B29")="Não",IF(INDIRECT("'i"&amp;$C$1-1&amp;"'!B"&amp;D8)&gt;Limites!$C$4,IF(Limites!C13="1",ROUND(INDIRECT("'i"&amp;$C$1-1&amp;"'!B"&amp;D8),2),INDIRECT("'i"&amp;$C$1-1&amp;"'!B"&amp;D8)),Limites!$C$4),"-")</f>
        <v>-</v>
      </c>
      <c r="B8" s="102" t="str">
        <f ca="1">IF($B$29="Não",IF(Limites!C13="1",ROUND(A8*$B$27,2),A8*$B$27),"-")</f>
        <v>-</v>
      </c>
      <c r="C8" s="62"/>
      <c r="D8">
        <v>8</v>
      </c>
      <c r="E8" s="81"/>
      <c r="F8" s="81"/>
      <c r="G8" s="80"/>
      <c r="H8" s="81"/>
    </row>
    <row r="9" spans="1:8" x14ac:dyDescent="0.25">
      <c r="A9" s="106" t="str">
        <f ca="1">IF(INDIRECT("'i"&amp;$C$1-1&amp;"'!B29")="Não",IF(INDIRECT("'i"&amp;$C$1-1&amp;"'!B"&amp;D9)&gt;Limites!$C$4,IF(Limites!C14="1",ROUND(INDIRECT("'i"&amp;$C$1-1&amp;"'!B"&amp;D9),2),INDIRECT("'i"&amp;$C$1-1&amp;"'!B"&amp;D9)),Limites!$C$4),"-")</f>
        <v>-</v>
      </c>
      <c r="B9" s="102" t="str">
        <f ca="1">IF($B$29="Não",IF(Limites!C14="1",ROUND(A9*$B$27,2),A9*$B$27),"-")</f>
        <v>-</v>
      </c>
      <c r="C9" s="62"/>
      <c r="D9">
        <v>9</v>
      </c>
      <c r="E9" s="81"/>
      <c r="F9" s="81"/>
      <c r="G9" s="80"/>
      <c r="H9" s="81"/>
    </row>
    <row r="10" spans="1:8" x14ac:dyDescent="0.25">
      <c r="A10" s="106" t="str">
        <f ca="1">IF(INDIRECT("'i"&amp;$C$1-1&amp;"'!B29")="Não",IF(INDIRECT("'i"&amp;$C$1-1&amp;"'!B"&amp;D10)&gt;Limites!$C$4,IF(Limites!C15="1",ROUND(INDIRECT("'i"&amp;$C$1-1&amp;"'!B"&amp;D10),2),INDIRECT("'i"&amp;$C$1-1&amp;"'!B"&amp;D10)),Limites!$C$4),"-")</f>
        <v>-</v>
      </c>
      <c r="B10" s="102" t="str">
        <f ca="1">IF($B$29="Não",IF(Limites!C15="1",ROUND(A10*$B$27,2),A10*$B$27),"-")</f>
        <v>-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 t="str">
        <f ca="1">IF(INDIRECT("'i"&amp;$C$1-1&amp;"'!B29")="Não",IF(INDIRECT("'i"&amp;$C$1-1&amp;"'!B"&amp;D11)&gt;Limites!$C$4,IF(Limites!C16="1",ROUND(INDIRECT("'i"&amp;$C$1-1&amp;"'!B"&amp;D11),2),INDIRECT("'i"&amp;$C$1-1&amp;"'!B"&amp;D11)),Limites!$C$4),"-")</f>
        <v>-</v>
      </c>
      <c r="B11" s="102" t="str">
        <f ca="1">IF($B$29="Não",IF(Limites!C16="1",ROUND(A11*$B$27,2),A11*$B$27),"-")</f>
        <v>-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 t="str">
        <f ca="1">IF(INDIRECT("'i"&amp;$C$1-1&amp;"'!B29")="Não",IF(INDIRECT("'i"&amp;$C$1-1&amp;"'!B"&amp;D12)&gt;Limites!$C$4,IF(Limites!C17="1",ROUND(INDIRECT("'i"&amp;$C$1-1&amp;"'!B"&amp;D12),2),INDIRECT("'i"&amp;$C$1-1&amp;"'!B"&amp;D12)),Limites!$C$4),"-")</f>
        <v>-</v>
      </c>
      <c r="B12" s="102" t="str">
        <f ca="1">IF($B$29="Não",IF(Limites!C17="1",ROUND(A12*$B$27,2),A12*$B$27),"-")</f>
        <v>-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 t="str">
        <f ca="1">IF(INDIRECT("'i"&amp;$C$1-1&amp;"'!B29")="Não",IF(INDIRECT("'i"&amp;$C$1-1&amp;"'!B"&amp;D13)&gt;Limites!$C$4,IF(Limites!C18="1",ROUND(INDIRECT("'i"&amp;$C$1-1&amp;"'!B"&amp;D13),2),INDIRECT("'i"&amp;$C$1-1&amp;"'!B"&amp;D13)),Limites!$C$4),"-")</f>
        <v>-</v>
      </c>
      <c r="B13" s="102" t="str">
        <f ca="1">IF($B$29="Não",IF(Limites!C18="1",ROUND(A13*$B$27,2),A13*$B$27),"-")</f>
        <v>-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 t="str">
        <f ca="1">IF(INDIRECT("'i"&amp;$C$1-1&amp;"'!B29")="Não",IF(INDIRECT("'i"&amp;$C$1-1&amp;"'!B"&amp;D14)&gt;Limites!$C$4,IF(Limites!C19="1",ROUND(INDIRECT("'i"&amp;$C$1-1&amp;"'!B"&amp;D14),2),INDIRECT("'i"&amp;$C$1-1&amp;"'!B"&amp;D14)),Limites!$C$4),"-")</f>
        <v>-</v>
      </c>
      <c r="B14" s="102" t="str">
        <f ca="1">IF($B$29="Não",IF(Limites!C19="1",ROUND(A14*$B$27,2),A14*$B$27),"-")</f>
        <v>-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 t="str">
        <f ca="1">IF(INDIRECT("'i"&amp;$C$1-1&amp;"'!B29")="Não",IF(INDIRECT("'i"&amp;$C$1-1&amp;"'!B"&amp;D15)&gt;Limites!$C$4,IF(Limites!C20="1",ROUND(INDIRECT("'i"&amp;$C$1-1&amp;"'!B"&amp;D15),2),INDIRECT("'i"&amp;$C$1-1&amp;"'!B"&amp;D15)),Limites!$C$4),"-")</f>
        <v>-</v>
      </c>
      <c r="B15" s="102" t="str">
        <f ca="1">IF($B$29="Não",IF(Limites!C20="1",ROUND(A15*$B$27,2),A15*$B$27),"-")</f>
        <v>-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 t="str">
        <f ca="1">IF(INDIRECT("'i"&amp;$C$1-1&amp;"'!B29")="Não",IF(INDIRECT("'i"&amp;$C$1-1&amp;"'!B"&amp;D16)&gt;Limites!$C$4,IF(Limites!C21="1",ROUND(INDIRECT("'i"&amp;$C$1-1&amp;"'!B"&amp;D16),2),INDIRECT("'i"&amp;$C$1-1&amp;"'!B"&amp;D16)),Limites!$C$4),"-")</f>
        <v>-</v>
      </c>
      <c r="B16" s="102" t="str">
        <f ca="1">IF($B$29="Não",IF(Limites!C21="1",ROUND(A16*$B$27,2),A16*$B$27),"-")</f>
        <v>-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 t="str">
        <f ca="1">IF(INDIRECT("'i"&amp;$C$1-1&amp;"'!B29")="Não",IF(INDIRECT("'i"&amp;$C$1-1&amp;"'!B"&amp;D17)&gt;Limites!$C$4,IF(Limites!C22="1",ROUND(INDIRECT("'i"&amp;$C$1-1&amp;"'!B"&amp;D17),2),INDIRECT("'i"&amp;$C$1-1&amp;"'!B"&amp;D17)),Limites!$C$4),"-")</f>
        <v>-</v>
      </c>
      <c r="B17" s="102" t="str">
        <f ca="1">IF($B$29="Não",IF(Limites!C22="1",ROUND(A17*$B$27,2),A17*$B$27),"-")</f>
        <v>-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 t="str">
        <f ca="1">IF(INDIRECT("'i"&amp;$C$1-1&amp;"'!B29")="Não",IF(INDIRECT("'i"&amp;$C$1-1&amp;"'!B"&amp;D18)&gt;Limites!$C$4,IF(Limites!C23="1",ROUND(INDIRECT("'i"&amp;$C$1-1&amp;"'!B"&amp;D18),2),INDIRECT("'i"&amp;$C$1-1&amp;"'!B"&amp;D18)),Limites!$C$4),"-")</f>
        <v>-</v>
      </c>
      <c r="B18" s="102" t="str">
        <f ca="1">IF($B$29="Não",IF(Limites!C23="1",ROUND(A18*$B$27,2),A18*$B$27),"-")</f>
        <v>-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 t="str">
        <f ca="1">IF(INDIRECT("'i"&amp;$C$1-1&amp;"'!B29")="Não",IF(INDIRECT("'i"&amp;$C$1-1&amp;"'!B"&amp;D19)&gt;Limites!$C$4,IF(Limites!C24="1",ROUND(INDIRECT("'i"&amp;$C$1-1&amp;"'!B"&amp;D19),2),INDIRECT("'i"&amp;$C$1-1&amp;"'!B"&amp;D19)),Limites!$C$4),"-")</f>
        <v>-</v>
      </c>
      <c r="B19" s="102" t="str">
        <f ca="1">IF($B$29="Não",IF(Limites!C24="1",ROUND(A19*$B$27,2),A19*$B$27),"-")</f>
        <v>-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 t="str">
        <f ca="1">IF(INDIRECT("'i"&amp;$C$1-1&amp;"'!B29")="Não",IF(INDIRECT("'i"&amp;$C$1-1&amp;"'!B"&amp;D20)&gt;Limites!$C$4,IF(Limites!C25="1",ROUND(INDIRECT("'i"&amp;$C$1-1&amp;"'!B"&amp;D20),2),INDIRECT("'i"&amp;$C$1-1&amp;"'!B"&amp;D20)),Limites!$C$4),"-")</f>
        <v>-</v>
      </c>
      <c r="B20" s="102" t="str">
        <f ca="1">IF($B$29="Não",IF(Limites!C25="1",ROUND(A20*$B$27,2),A20*$B$27),"-")</f>
        <v>-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 t="str">
        <f ca="1">IF(INDIRECT("'i"&amp;$C$1-1&amp;"'!B29")="Não",IF(INDIRECT("'i"&amp;$C$1-1&amp;"'!B"&amp;D21)&gt;Limites!$C$4,IF(Limites!C26="1",ROUND(INDIRECT("'i"&amp;$C$1-1&amp;"'!B"&amp;D21),2),INDIRECT("'i"&amp;$C$1-1&amp;"'!B"&amp;D21)),Limites!$C$4),"-")</f>
        <v>-</v>
      </c>
      <c r="B21" s="102" t="str">
        <f ca="1">IF($B$29="Não",IF(Limites!C26="1",ROUND(A21*$B$27,2),A21*$B$27),"-")</f>
        <v>-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 t="str">
        <f ca="1">IF(INDIRECT("'i"&amp;$C$1-1&amp;"'!B29")="Não",IF(INDIRECT("'i"&amp;$C$1-1&amp;"'!B"&amp;D22)&gt;Limites!$C$4,IF(Limites!C27="1",ROUND(INDIRECT("'i"&amp;$C$1-1&amp;"'!B"&amp;D22),2),INDIRECT("'i"&amp;$C$1-1&amp;"'!B"&amp;D22)),Limites!$C$4),"-")</f>
        <v>-</v>
      </c>
      <c r="B22" s="102" t="str">
        <f ca="1">IF($B$29="Não",IF(Limites!C27="1",ROUND(A22*$B$27,2),A22*$B$27),"-")</f>
        <v>-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 t="str">
        <f ca="1">IF(INDIRECT("'i"&amp;$C$1-1&amp;"'!B29")="Não",IF(INDIRECT("'i"&amp;$C$1-1&amp;"'!B"&amp;D23)&gt;Limites!$C$4,IF(Limites!C28="1",ROUND(INDIRECT("'i"&amp;$C$1-1&amp;"'!B"&amp;D23),2),INDIRECT("'i"&amp;$C$1-1&amp;"'!B"&amp;D23)),Limites!$C$4),"-")</f>
        <v>-</v>
      </c>
      <c r="B23" s="102" t="str">
        <f ca="1">IF($B$29="Não",IF(Limites!C28="1",ROUND(A23*$B$27,2),A23*$B$27),"-")</f>
        <v>-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 t="str">
        <f ca="1">IF(INDIRECT("'i"&amp;$C$1-1&amp;"'!B29")="Não",IF(INDIRECT("'i"&amp;$C$1-1&amp;"'!B"&amp;D24)&gt;Limites!$C$4,IF(Limites!C29="1",ROUND(INDIRECT("'i"&amp;$C$1-1&amp;"'!B"&amp;D24),2),INDIRECT("'i"&amp;$C$1-1&amp;"'!B"&amp;D24)),Limites!$C$4),"-")</f>
        <v>-</v>
      </c>
      <c r="B24" s="102" t="str">
        <f ca="1">IF($B$29="Não",IF(Limites!C29="1",ROUND(A24*$B$27,2),A24*$B$27),"-")</f>
        <v>-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 t="str">
        <f ca="1">IF(INDIRECT("'i"&amp;$C$1-1&amp;"'!B29")="Não",IF(INDIRECT("'i"&amp;$C$1-1&amp;"'!B"&amp;D25)&gt;Limites!$C$4,IF(Limites!C30="1",ROUND(INDIRECT("'i"&amp;$C$1-1&amp;"'!B"&amp;D25),2),INDIRECT("'i"&amp;$C$1-1&amp;"'!B"&amp;D25)),Limites!$C$4),"-")</f>
        <v>-</v>
      </c>
      <c r="B25" s="102" t="str">
        <f ca="1">IF($B$29="Não",IF(Limites!C30="1",ROUND(A25*$B$27,2),A25*$B$27),"-")</f>
        <v>-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i8: </v>
      </c>
      <c r="B26" s="116" t="str">
        <f ca="1">IF(A2&lt;&gt;"-",IF(Limites!$C$7="1",ROUND(AVERAGE(A2:A25),2),AVERAGE(A2:A25)),"-")</f>
        <v>-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i8: </v>
      </c>
      <c r="B27" s="118" t="str">
        <f ca="1">IF(A2&lt;&gt;"-",ROUND(Limites!C6/'i8'!B26,Limites!$C$34),"-")</f>
        <v>-</v>
      </c>
      <c r="D27" s="61"/>
      <c r="E27" s="82"/>
      <c r="F27" s="81"/>
    </row>
    <row r="28" spans="1:8" ht="15.75" hidden="1" x14ac:dyDescent="0.25">
      <c r="A28" s="117" t="s">
        <v>35</v>
      </c>
      <c r="B28" s="119" t="str">
        <f ca="1">IF(INDIRECT("'i"&amp;C1-1&amp;"'!B29")="Não",ROUND(B27*Limites!C6/B26,Limites!$C$34),"")</f>
        <v/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-</v>
      </c>
      <c r="D29" s="105"/>
      <c r="F29" s="81"/>
    </row>
    <row r="30" spans="1:8" x14ac:dyDescent="0.25">
      <c r="D30" s="62"/>
    </row>
  </sheetData>
  <sheetProtection algorithmName="SHA-512" hashValue="8Scqo8BfDy7zCY4ME8zCRoM6r8LG1AK+JMkbNM66sUbpwIyiAxCJn/mfdxw37y62tY38HDU2fnXojxUK0Xkesw==" saltValue="r/dbF+Edcc2GZq2vNApfn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i9</v>
      </c>
      <c r="B1" s="101" t="str">
        <f>"PLD_AJUST_EST i"&amp;C1</f>
        <v>PLD_AJUST_EST i9</v>
      </c>
      <c r="C1" s="65">
        <v>9</v>
      </c>
      <c r="D1" s="63"/>
    </row>
    <row r="2" spans="1:8" x14ac:dyDescent="0.25">
      <c r="A2" s="106" t="str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-</v>
      </c>
      <c r="B2" s="102" t="str">
        <f ca="1">IF($B$29="Não",IF(Limites!C7="1",ROUND(A2*$B$27,2),A2*$B$27),"-")</f>
        <v>-</v>
      </c>
      <c r="C2" s="62"/>
      <c r="D2">
        <v>2</v>
      </c>
      <c r="E2" s="81"/>
      <c r="F2" s="81"/>
      <c r="G2" s="80"/>
      <c r="H2" s="81"/>
    </row>
    <row r="3" spans="1:8" x14ac:dyDescent="0.25">
      <c r="A3" s="106" t="str">
        <f ca="1">IF(INDIRECT("'i"&amp;$C$1-1&amp;"'!B29")="Não",IF(INDIRECT("'i"&amp;$C$1-1&amp;"'!B"&amp;D3)&gt;Limites!$C$4,IF(Limites!C8="1",ROUND(INDIRECT("'i"&amp;$C$1-1&amp;"'!B"&amp;D3),2),INDIRECT("'i"&amp;$C$1-1&amp;"'!B"&amp;D3)),Limites!$C$4),"-")</f>
        <v>-</v>
      </c>
      <c r="B3" s="102" t="str">
        <f ca="1">IF($B$29="Não",IF(Limites!C8="1",ROUND(A3*$B$27,2),A3*$B$27),"-")</f>
        <v>-</v>
      </c>
      <c r="C3" s="62"/>
      <c r="D3">
        <v>3</v>
      </c>
      <c r="E3" s="81"/>
      <c r="F3" s="81"/>
      <c r="G3" s="80"/>
      <c r="H3" s="81"/>
    </row>
    <row r="4" spans="1:8" x14ac:dyDescent="0.25">
      <c r="A4" s="106" t="str">
        <f ca="1">IF(INDIRECT("'i"&amp;$C$1-1&amp;"'!B29")="Não",IF(INDIRECT("'i"&amp;$C$1-1&amp;"'!B"&amp;D4)&gt;Limites!$C$4,IF(Limites!C9="1",ROUND(INDIRECT("'i"&amp;$C$1-1&amp;"'!B"&amp;D4),2),INDIRECT("'i"&amp;$C$1-1&amp;"'!B"&amp;D4)),Limites!$C$4),"-")</f>
        <v>-</v>
      </c>
      <c r="B4" s="102" t="str">
        <f ca="1">IF($B$29="Não",IF(Limites!C9="1",ROUND(A4*$B$27,2),A4*$B$27),"-")</f>
        <v>-</v>
      </c>
      <c r="C4" s="62"/>
      <c r="D4">
        <v>4</v>
      </c>
      <c r="E4" s="81"/>
      <c r="F4" s="81"/>
      <c r="G4" s="80"/>
      <c r="H4" s="81"/>
    </row>
    <row r="5" spans="1:8" x14ac:dyDescent="0.25">
      <c r="A5" s="106" t="str">
        <f ca="1">IF(INDIRECT("'i"&amp;$C$1-1&amp;"'!B29")="Não",IF(INDIRECT("'i"&amp;$C$1-1&amp;"'!B"&amp;D5)&gt;Limites!$C$4,IF(Limites!C10="1",ROUND(INDIRECT("'i"&amp;$C$1-1&amp;"'!B"&amp;D5),2),INDIRECT("'i"&amp;$C$1-1&amp;"'!B"&amp;D5)),Limites!$C$4),"-")</f>
        <v>-</v>
      </c>
      <c r="B5" s="102" t="s">
        <v>119</v>
      </c>
      <c r="C5" s="62"/>
      <c r="D5">
        <v>5</v>
      </c>
      <c r="E5" s="81"/>
      <c r="F5" s="81"/>
      <c r="G5" s="80"/>
      <c r="H5" s="81"/>
    </row>
    <row r="6" spans="1:8" x14ac:dyDescent="0.25">
      <c r="A6" s="106" t="str">
        <f ca="1">IF(INDIRECT("'i"&amp;$C$1-1&amp;"'!B29")="Não",IF(INDIRECT("'i"&amp;$C$1-1&amp;"'!B"&amp;D6)&gt;Limites!$C$4,IF(Limites!C11="1",ROUND(INDIRECT("'i"&amp;$C$1-1&amp;"'!B"&amp;D6),2),INDIRECT("'i"&amp;$C$1-1&amp;"'!B"&amp;D6)),Limites!$C$4),"-")</f>
        <v>-</v>
      </c>
      <c r="B6" s="102" t="str">
        <f ca="1">IF($B$29="Não",IF(Limites!C11="1",ROUND(A6*$B$27,2),A6*$B$27),"-")</f>
        <v>-</v>
      </c>
      <c r="C6" s="62"/>
      <c r="D6">
        <v>6</v>
      </c>
      <c r="E6" s="81"/>
      <c r="F6" s="81"/>
      <c r="G6" s="80"/>
      <c r="H6" s="81"/>
    </row>
    <row r="7" spans="1:8" x14ac:dyDescent="0.25">
      <c r="A7" s="106" t="str">
        <f ca="1">IF(INDIRECT("'i"&amp;$C$1-1&amp;"'!B29")="Não",IF(INDIRECT("'i"&amp;$C$1-1&amp;"'!B"&amp;D7)&gt;Limites!$C$4,IF(Limites!C12="1",ROUND(INDIRECT("'i"&amp;$C$1-1&amp;"'!B"&amp;D7),2),INDIRECT("'i"&amp;$C$1-1&amp;"'!B"&amp;D7)),Limites!$C$4),"-")</f>
        <v>-</v>
      </c>
      <c r="B7" s="102" t="str">
        <f ca="1">IF($B$29="Não",IF(Limites!C12="1",ROUND(A7*$B$27,2),A7*$B$27),"-")</f>
        <v>-</v>
      </c>
      <c r="C7" s="62"/>
      <c r="D7">
        <v>7</v>
      </c>
      <c r="E7" s="81"/>
      <c r="F7" s="81"/>
      <c r="G7" s="80"/>
      <c r="H7" s="81"/>
    </row>
    <row r="8" spans="1:8" x14ac:dyDescent="0.25">
      <c r="A8" s="106" t="str">
        <f ca="1">IF(INDIRECT("'i"&amp;$C$1-1&amp;"'!B29")="Não",IF(INDIRECT("'i"&amp;$C$1-1&amp;"'!B"&amp;D8)&gt;Limites!$C$4,IF(Limites!C13="1",ROUND(INDIRECT("'i"&amp;$C$1-1&amp;"'!B"&amp;D8),2),INDIRECT("'i"&amp;$C$1-1&amp;"'!B"&amp;D8)),Limites!$C$4),"-")</f>
        <v>-</v>
      </c>
      <c r="B8" s="102" t="str">
        <f ca="1">IF($B$29="Não",IF(Limites!C13="1",ROUND(A8*$B$27,2),A8*$B$27),"-")</f>
        <v>-</v>
      </c>
      <c r="C8" s="62"/>
      <c r="D8">
        <v>8</v>
      </c>
      <c r="E8" s="81"/>
      <c r="F8" s="81"/>
      <c r="G8" s="80"/>
      <c r="H8" s="81"/>
    </row>
    <row r="9" spans="1:8" x14ac:dyDescent="0.25">
      <c r="A9" s="106" t="str">
        <f ca="1">IF(INDIRECT("'i"&amp;$C$1-1&amp;"'!B29")="Não",IF(INDIRECT("'i"&amp;$C$1-1&amp;"'!B"&amp;D9)&gt;Limites!$C$4,IF(Limites!C14="1",ROUND(INDIRECT("'i"&amp;$C$1-1&amp;"'!B"&amp;D9),2),INDIRECT("'i"&amp;$C$1-1&amp;"'!B"&amp;D9)),Limites!$C$4),"-")</f>
        <v>-</v>
      </c>
      <c r="B9" s="102" t="str">
        <f ca="1">IF($B$29="Não",IF(Limites!C14="1",ROUND(A9*$B$27,2),A9*$B$27),"-")</f>
        <v>-</v>
      </c>
      <c r="C9" s="62"/>
      <c r="D9">
        <v>9</v>
      </c>
      <c r="E9" s="81"/>
      <c r="F9" s="81"/>
      <c r="G9" s="80"/>
      <c r="H9" s="81"/>
    </row>
    <row r="10" spans="1:8" x14ac:dyDescent="0.25">
      <c r="A10" s="106" t="str">
        <f ca="1">IF(INDIRECT("'i"&amp;$C$1-1&amp;"'!B29")="Não",IF(INDIRECT("'i"&amp;$C$1-1&amp;"'!B"&amp;D10)&gt;Limites!$C$4,IF(Limites!C15="1",ROUND(INDIRECT("'i"&amp;$C$1-1&amp;"'!B"&amp;D10),2),INDIRECT("'i"&amp;$C$1-1&amp;"'!B"&amp;D10)),Limites!$C$4),"-")</f>
        <v>-</v>
      </c>
      <c r="B10" s="102" t="str">
        <f ca="1">IF($B$29="Não",IF(Limites!C15="1",ROUND(A10*$B$27,2),A10*$B$27),"-")</f>
        <v>-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 t="str">
        <f ca="1">IF(INDIRECT("'i"&amp;$C$1-1&amp;"'!B29")="Não",IF(INDIRECT("'i"&amp;$C$1-1&amp;"'!B"&amp;D11)&gt;Limites!$C$4,IF(Limites!C16="1",ROUND(INDIRECT("'i"&amp;$C$1-1&amp;"'!B"&amp;D11),2),INDIRECT("'i"&amp;$C$1-1&amp;"'!B"&amp;D11)),Limites!$C$4),"-")</f>
        <v>-</v>
      </c>
      <c r="B11" s="102" t="str">
        <f ca="1">IF($B$29="Não",IF(Limites!C16="1",ROUND(A11*$B$27,2),A11*$B$27),"-")</f>
        <v>-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 t="str">
        <f ca="1">IF(INDIRECT("'i"&amp;$C$1-1&amp;"'!B29")="Não",IF(INDIRECT("'i"&amp;$C$1-1&amp;"'!B"&amp;D12)&gt;Limites!$C$4,IF(Limites!C17="1",ROUND(INDIRECT("'i"&amp;$C$1-1&amp;"'!B"&amp;D12),2),INDIRECT("'i"&amp;$C$1-1&amp;"'!B"&amp;D12)),Limites!$C$4),"-")</f>
        <v>-</v>
      </c>
      <c r="B12" s="102" t="str">
        <f ca="1">IF($B$29="Não",IF(Limites!C17="1",ROUND(A12*$B$27,2),A12*$B$27),"-")</f>
        <v>-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 t="str">
        <f ca="1">IF(INDIRECT("'i"&amp;$C$1-1&amp;"'!B29")="Não",IF(INDIRECT("'i"&amp;$C$1-1&amp;"'!B"&amp;D13)&gt;Limites!$C$4,IF(Limites!C18="1",ROUND(INDIRECT("'i"&amp;$C$1-1&amp;"'!B"&amp;D13),2),INDIRECT("'i"&amp;$C$1-1&amp;"'!B"&amp;D13)),Limites!$C$4),"-")</f>
        <v>-</v>
      </c>
      <c r="B13" s="102" t="str">
        <f ca="1">IF($B$29="Não",IF(Limites!C18="1",ROUND(A13*$B$27,2),A13*$B$27),"-")</f>
        <v>-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 t="str">
        <f ca="1">IF(INDIRECT("'i"&amp;$C$1-1&amp;"'!B29")="Não",IF(INDIRECT("'i"&amp;$C$1-1&amp;"'!B"&amp;D14)&gt;Limites!$C$4,IF(Limites!C19="1",ROUND(INDIRECT("'i"&amp;$C$1-1&amp;"'!B"&amp;D14),2),INDIRECT("'i"&amp;$C$1-1&amp;"'!B"&amp;D14)),Limites!$C$4),"-")</f>
        <v>-</v>
      </c>
      <c r="B14" s="102" t="str">
        <f ca="1">IF($B$29="Não",IF(Limites!C19="1",ROUND(A14*$B$27,2),A14*$B$27),"-")</f>
        <v>-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 t="str">
        <f ca="1">IF(INDIRECT("'i"&amp;$C$1-1&amp;"'!B29")="Não",IF(INDIRECT("'i"&amp;$C$1-1&amp;"'!B"&amp;D15)&gt;Limites!$C$4,IF(Limites!C20="1",ROUND(INDIRECT("'i"&amp;$C$1-1&amp;"'!B"&amp;D15),2),INDIRECT("'i"&amp;$C$1-1&amp;"'!B"&amp;D15)),Limites!$C$4),"-")</f>
        <v>-</v>
      </c>
      <c r="B15" s="102" t="str">
        <f ca="1">IF($B$29="Não",IF(Limites!C20="1",ROUND(A15*$B$27,2),A15*$B$27),"-")</f>
        <v>-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 t="str">
        <f ca="1">IF(INDIRECT("'i"&amp;$C$1-1&amp;"'!B29")="Não",IF(INDIRECT("'i"&amp;$C$1-1&amp;"'!B"&amp;D16)&gt;Limites!$C$4,IF(Limites!C21="1",ROUND(INDIRECT("'i"&amp;$C$1-1&amp;"'!B"&amp;D16),2),INDIRECT("'i"&amp;$C$1-1&amp;"'!B"&amp;D16)),Limites!$C$4),"-")</f>
        <v>-</v>
      </c>
      <c r="B16" s="102" t="str">
        <f ca="1">IF($B$29="Não",IF(Limites!C21="1",ROUND(A16*$B$27,2),A16*$B$27),"-")</f>
        <v>-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 t="str">
        <f ca="1">IF(INDIRECT("'i"&amp;$C$1-1&amp;"'!B29")="Não",IF(INDIRECT("'i"&amp;$C$1-1&amp;"'!B"&amp;D17)&gt;Limites!$C$4,IF(Limites!C22="1",ROUND(INDIRECT("'i"&amp;$C$1-1&amp;"'!B"&amp;D17),2),INDIRECT("'i"&amp;$C$1-1&amp;"'!B"&amp;D17)),Limites!$C$4),"-")</f>
        <v>-</v>
      </c>
      <c r="B17" s="102" t="str">
        <f ca="1">IF($B$29="Não",IF(Limites!C22="1",ROUND(A17*$B$27,2),A17*$B$27),"-")</f>
        <v>-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 t="str">
        <f ca="1">IF(INDIRECT("'i"&amp;$C$1-1&amp;"'!B29")="Não",IF(INDIRECT("'i"&amp;$C$1-1&amp;"'!B"&amp;D18)&gt;Limites!$C$4,IF(Limites!C23="1",ROUND(INDIRECT("'i"&amp;$C$1-1&amp;"'!B"&amp;D18),2),INDIRECT("'i"&amp;$C$1-1&amp;"'!B"&amp;D18)),Limites!$C$4),"-")</f>
        <v>-</v>
      </c>
      <c r="B18" s="102" t="str">
        <f ca="1">IF($B$29="Não",IF(Limites!C23="1",ROUND(A18*$B$27,2),A18*$B$27),"-")</f>
        <v>-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 t="str">
        <f ca="1">IF(INDIRECT("'i"&amp;$C$1-1&amp;"'!B29")="Não",IF(INDIRECT("'i"&amp;$C$1-1&amp;"'!B"&amp;D19)&gt;Limites!$C$4,IF(Limites!C24="1",ROUND(INDIRECT("'i"&amp;$C$1-1&amp;"'!B"&amp;D19),2),INDIRECT("'i"&amp;$C$1-1&amp;"'!B"&amp;D19)),Limites!$C$4),"-")</f>
        <v>-</v>
      </c>
      <c r="B19" s="102" t="str">
        <f ca="1">IF($B$29="Não",IF(Limites!C24="1",ROUND(A19*$B$27,2),A19*$B$27),"-")</f>
        <v>-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 t="str">
        <f ca="1">IF(INDIRECT("'i"&amp;$C$1-1&amp;"'!B29")="Não",IF(INDIRECT("'i"&amp;$C$1-1&amp;"'!B"&amp;D20)&gt;Limites!$C$4,IF(Limites!C25="1",ROUND(INDIRECT("'i"&amp;$C$1-1&amp;"'!B"&amp;D20),2),INDIRECT("'i"&amp;$C$1-1&amp;"'!B"&amp;D20)),Limites!$C$4),"-")</f>
        <v>-</v>
      </c>
      <c r="B20" s="102" t="str">
        <f ca="1">IF($B$29="Não",IF(Limites!C25="1",ROUND(A20*$B$27,2),A20*$B$27),"-")</f>
        <v>-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 t="str">
        <f ca="1">IF(INDIRECT("'i"&amp;$C$1-1&amp;"'!B29")="Não",IF(INDIRECT("'i"&amp;$C$1-1&amp;"'!B"&amp;D21)&gt;Limites!$C$4,IF(Limites!C26="1",ROUND(INDIRECT("'i"&amp;$C$1-1&amp;"'!B"&amp;D21),2),INDIRECT("'i"&amp;$C$1-1&amp;"'!B"&amp;D21)),Limites!$C$4),"-")</f>
        <v>-</v>
      </c>
      <c r="B21" s="102" t="str">
        <f ca="1">IF($B$29="Não",IF(Limites!C26="1",ROUND(A21*$B$27,2),A21*$B$27),"-")</f>
        <v>-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 t="str">
        <f ca="1">IF(INDIRECT("'i"&amp;$C$1-1&amp;"'!B29")="Não",IF(INDIRECT("'i"&amp;$C$1-1&amp;"'!B"&amp;D22)&gt;Limites!$C$4,IF(Limites!C27="1",ROUND(INDIRECT("'i"&amp;$C$1-1&amp;"'!B"&amp;D22),2),INDIRECT("'i"&amp;$C$1-1&amp;"'!B"&amp;D22)),Limites!$C$4),"-")</f>
        <v>-</v>
      </c>
      <c r="B22" s="102" t="str">
        <f ca="1">IF($B$29="Não",IF(Limites!C27="1",ROUND(A22*$B$27,2),A22*$B$27),"-")</f>
        <v>-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 t="str">
        <f ca="1">IF(INDIRECT("'i"&amp;$C$1-1&amp;"'!B29")="Não",IF(INDIRECT("'i"&amp;$C$1-1&amp;"'!B"&amp;D23)&gt;Limites!$C$4,IF(Limites!C28="1",ROUND(INDIRECT("'i"&amp;$C$1-1&amp;"'!B"&amp;D23),2),INDIRECT("'i"&amp;$C$1-1&amp;"'!B"&amp;D23)),Limites!$C$4),"-")</f>
        <v>-</v>
      </c>
      <c r="B23" s="102" t="str">
        <f ca="1">IF($B$29="Não",IF(Limites!C28="1",ROUND(A23*$B$27,2),A23*$B$27),"-")</f>
        <v>-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 t="str">
        <f ca="1">IF(INDIRECT("'i"&amp;$C$1-1&amp;"'!B29")="Não",IF(INDIRECT("'i"&amp;$C$1-1&amp;"'!B"&amp;D24)&gt;Limites!$C$4,IF(Limites!C29="1",ROUND(INDIRECT("'i"&amp;$C$1-1&amp;"'!B"&amp;D24),2),INDIRECT("'i"&amp;$C$1-1&amp;"'!B"&amp;D24)),Limites!$C$4),"-")</f>
        <v>-</v>
      </c>
      <c r="B24" s="102" t="str">
        <f ca="1">IF($B$29="Não",IF(Limites!C29="1",ROUND(A24*$B$27,2),A24*$B$27),"-")</f>
        <v>-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 t="str">
        <f ca="1">IF(INDIRECT("'i"&amp;$C$1-1&amp;"'!B29")="Não",IF(INDIRECT("'i"&amp;$C$1-1&amp;"'!B"&amp;D25)&gt;Limites!$C$4,IF(Limites!C30="1",ROUND(INDIRECT("'i"&amp;$C$1-1&amp;"'!B"&amp;D25),2),INDIRECT("'i"&amp;$C$1-1&amp;"'!B"&amp;D25)),Limites!$C$4),"-")</f>
        <v>-</v>
      </c>
      <c r="B25" s="102" t="str">
        <f ca="1">IF($B$29="Não",IF(Limites!C30="1",ROUND(A25*$B$27,2),A25*$B$27),"-")</f>
        <v>-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i9: </v>
      </c>
      <c r="B26" s="116" t="str">
        <f ca="1">IF(A2&lt;&gt;"-",IF(Limites!$C$7="1",ROUND(AVERAGE(A2:A25),2),AVERAGE(A2:A25)),"-")</f>
        <v>-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i9: </v>
      </c>
      <c r="B27" s="118" t="str">
        <f ca="1">IF(A2&lt;&gt;"-",ROUND(Limites!C6/'i9'!B26,Limites!$C$34),"-")</f>
        <v>-</v>
      </c>
      <c r="D27" s="61"/>
      <c r="E27" s="82"/>
      <c r="F27" s="81"/>
    </row>
    <row r="28" spans="1:8" ht="15.75" hidden="1" x14ac:dyDescent="0.25">
      <c r="A28" s="117" t="s">
        <v>35</v>
      </c>
      <c r="B28" s="119" t="str">
        <f ca="1">IF(INDIRECT("'i"&amp;C1-1&amp;"'!B29")="Não",ROUND(B27*Limites!C6/B26,Limites!$C$34),"")</f>
        <v/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-</v>
      </c>
      <c r="D29" s="105"/>
      <c r="F29" s="81"/>
    </row>
    <row r="30" spans="1:8" x14ac:dyDescent="0.25">
      <c r="D30" s="62"/>
    </row>
  </sheetData>
  <sheetProtection algorithmName="SHA-512" hashValue="dcOlciSKjt3sOASkHWbs13VithwgiLhncx5o4ZA1QpM9agxd5XPDD0tBruct2US5cgfeDaZcrIVvnyX0QCW37Q==" saltValue="ACzz166+BkyqB+fG+tytM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i10</v>
      </c>
      <c r="B1" s="101" t="str">
        <f>"PLD_AJUST_EST i"&amp;C1</f>
        <v>PLD_AJUST_EST i10</v>
      </c>
      <c r="C1" s="65">
        <v>10</v>
      </c>
      <c r="D1" s="63"/>
    </row>
    <row r="2" spans="1:8" x14ac:dyDescent="0.25">
      <c r="A2" s="106" t="str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-</v>
      </c>
      <c r="B2" s="102" t="str">
        <f ca="1">IF($B$29="Não",IF(Limites!C7="1",ROUND(A2*$B$27,2),A2*$B$27),"-")</f>
        <v>-</v>
      </c>
      <c r="C2" s="62"/>
      <c r="D2">
        <v>2</v>
      </c>
      <c r="E2" s="81"/>
      <c r="F2" s="81"/>
      <c r="G2" s="80"/>
      <c r="H2" s="81"/>
    </row>
    <row r="3" spans="1:8" x14ac:dyDescent="0.25">
      <c r="A3" s="106" t="str">
        <f ca="1">IF(INDIRECT("'i"&amp;$C$1-1&amp;"'!B29")="Não",IF(INDIRECT("'i"&amp;$C$1-1&amp;"'!B"&amp;D3)&gt;Limites!$C$4,IF(Limites!C8="1",ROUND(INDIRECT("'i"&amp;$C$1-1&amp;"'!B"&amp;D3),2),INDIRECT("'i"&amp;$C$1-1&amp;"'!B"&amp;D3)),Limites!$C$4),"-")</f>
        <v>-</v>
      </c>
      <c r="B3" s="102" t="str">
        <f ca="1">IF($B$29="Não",IF(Limites!C8="1",ROUND(A3*$B$27,2),A3*$B$27),"-")</f>
        <v>-</v>
      </c>
      <c r="C3" s="62"/>
      <c r="D3">
        <v>3</v>
      </c>
      <c r="E3" s="81"/>
      <c r="F3" s="81"/>
      <c r="G3" s="80"/>
      <c r="H3" s="81"/>
    </row>
    <row r="4" spans="1:8" x14ac:dyDescent="0.25">
      <c r="A4" s="106" t="str">
        <f ca="1">IF(INDIRECT("'i"&amp;$C$1-1&amp;"'!B29")="Não",IF(INDIRECT("'i"&amp;$C$1-1&amp;"'!B"&amp;D4)&gt;Limites!$C$4,IF(Limites!C9="1",ROUND(INDIRECT("'i"&amp;$C$1-1&amp;"'!B"&amp;D4),2),INDIRECT("'i"&amp;$C$1-1&amp;"'!B"&amp;D4)),Limites!$C$4),"-")</f>
        <v>-</v>
      </c>
      <c r="B4" s="102" t="str">
        <f ca="1">IF($B$29="Não",IF(Limites!C9="1",ROUND(A4*$B$27,2),A4*$B$27),"-")</f>
        <v>-</v>
      </c>
      <c r="C4" s="62"/>
      <c r="D4">
        <v>4</v>
      </c>
      <c r="E4" s="81"/>
      <c r="F4" s="81"/>
      <c r="G4" s="80"/>
      <c r="H4" s="81"/>
    </row>
    <row r="5" spans="1:8" x14ac:dyDescent="0.25">
      <c r="A5" s="106" t="str">
        <f ca="1">IF(INDIRECT("'i"&amp;$C$1-1&amp;"'!B29")="Não",IF(INDIRECT("'i"&amp;$C$1-1&amp;"'!B"&amp;D5)&gt;Limites!$C$4,IF(Limites!C10="1",ROUND(INDIRECT("'i"&amp;$C$1-1&amp;"'!B"&amp;D5),2),INDIRECT("'i"&amp;$C$1-1&amp;"'!B"&amp;D5)),Limites!$C$4),"-")</f>
        <v>-</v>
      </c>
      <c r="B5" s="102" t="str">
        <f ca="1">IF($B$29="Não",IF(Limites!C10="1",ROUND(A5*$B$27,2),A5*$B$27),"-")</f>
        <v>-</v>
      </c>
      <c r="C5" s="62"/>
      <c r="D5">
        <v>5</v>
      </c>
      <c r="E5" s="81"/>
      <c r="F5" s="81"/>
      <c r="G5" s="80"/>
      <c r="H5" s="81"/>
    </row>
    <row r="6" spans="1:8" x14ac:dyDescent="0.25">
      <c r="A6" s="106" t="str">
        <f ca="1">IF(INDIRECT("'i"&amp;$C$1-1&amp;"'!B29")="Não",IF(INDIRECT("'i"&amp;$C$1-1&amp;"'!B"&amp;D6)&gt;Limites!$C$4,IF(Limites!C11="1",ROUND(INDIRECT("'i"&amp;$C$1-1&amp;"'!B"&amp;D6),2),INDIRECT("'i"&amp;$C$1-1&amp;"'!B"&amp;D6)),Limites!$C$4),"-")</f>
        <v>-</v>
      </c>
      <c r="B6" s="102" t="str">
        <f ca="1">IF($B$29="Não",IF(Limites!C11="1",ROUND(A6*$B$27,2),A6*$B$27),"-")</f>
        <v>-</v>
      </c>
      <c r="C6" s="62"/>
      <c r="D6">
        <v>6</v>
      </c>
      <c r="E6" s="81"/>
      <c r="F6" s="81"/>
      <c r="G6" s="80"/>
      <c r="H6" s="81"/>
    </row>
    <row r="7" spans="1:8" x14ac:dyDescent="0.25">
      <c r="A7" s="106" t="str">
        <f ca="1">IF(INDIRECT("'i"&amp;$C$1-1&amp;"'!B29")="Não",IF(INDIRECT("'i"&amp;$C$1-1&amp;"'!B"&amp;D7)&gt;Limites!$C$4,IF(Limites!C12="1",ROUND(INDIRECT("'i"&amp;$C$1-1&amp;"'!B"&amp;D7),2),INDIRECT("'i"&amp;$C$1-1&amp;"'!B"&amp;D7)),Limites!$C$4),"-")</f>
        <v>-</v>
      </c>
      <c r="B7" s="102" t="str">
        <f ca="1">IF($B$29="Não",IF(Limites!C12="1",ROUND(A7*$B$27,2),A7*$B$27),"-")</f>
        <v>-</v>
      </c>
      <c r="C7" s="62"/>
      <c r="D7">
        <v>7</v>
      </c>
      <c r="E7" s="81"/>
      <c r="F7" s="81"/>
      <c r="G7" s="80"/>
      <c r="H7" s="81"/>
    </row>
    <row r="8" spans="1:8" x14ac:dyDescent="0.25">
      <c r="A8" s="106" t="str">
        <f ca="1">IF(INDIRECT("'i"&amp;$C$1-1&amp;"'!B29")="Não",IF(INDIRECT("'i"&amp;$C$1-1&amp;"'!B"&amp;D8)&gt;Limites!$C$4,IF(Limites!C13="1",ROUND(INDIRECT("'i"&amp;$C$1-1&amp;"'!B"&amp;D8),2),INDIRECT("'i"&amp;$C$1-1&amp;"'!B"&amp;D8)),Limites!$C$4),"-")</f>
        <v>-</v>
      </c>
      <c r="B8" s="102" t="str">
        <f ca="1">IF($B$29="Não",IF(Limites!C13="1",ROUND(A8*$B$27,2),A8*$B$27),"-")</f>
        <v>-</v>
      </c>
      <c r="C8" s="62"/>
      <c r="D8">
        <v>8</v>
      </c>
      <c r="E8" s="81"/>
      <c r="F8" s="81"/>
      <c r="G8" s="80"/>
      <c r="H8" s="81"/>
    </row>
    <row r="9" spans="1:8" x14ac:dyDescent="0.25">
      <c r="A9" s="106" t="str">
        <f ca="1">IF(INDIRECT("'i"&amp;$C$1-1&amp;"'!B29")="Não",IF(INDIRECT("'i"&amp;$C$1-1&amp;"'!B"&amp;D9)&gt;Limites!$C$4,IF(Limites!C14="1",ROUND(INDIRECT("'i"&amp;$C$1-1&amp;"'!B"&amp;D9),2),INDIRECT("'i"&amp;$C$1-1&amp;"'!B"&amp;D9)),Limites!$C$4),"-")</f>
        <v>-</v>
      </c>
      <c r="B9" s="102" t="str">
        <f ca="1">IF($B$29="Não",IF(Limites!C14="1",ROUND(A9*$B$27,2),A9*$B$27),"-")</f>
        <v>-</v>
      </c>
      <c r="C9" s="62"/>
      <c r="D9">
        <v>9</v>
      </c>
      <c r="E9" s="81"/>
      <c r="F9" s="81"/>
      <c r="G9" s="80"/>
      <c r="H9" s="81"/>
    </row>
    <row r="10" spans="1:8" x14ac:dyDescent="0.25">
      <c r="A10" s="106" t="str">
        <f ca="1">IF(INDIRECT("'i"&amp;$C$1-1&amp;"'!B29")="Não",IF(INDIRECT("'i"&amp;$C$1-1&amp;"'!B"&amp;D10)&gt;Limites!$C$4,IF(Limites!C15="1",ROUND(INDIRECT("'i"&amp;$C$1-1&amp;"'!B"&amp;D10),2),INDIRECT("'i"&amp;$C$1-1&amp;"'!B"&amp;D10)),Limites!$C$4),"-")</f>
        <v>-</v>
      </c>
      <c r="B10" s="102" t="str">
        <f ca="1">IF($B$29="Não",IF(Limites!C15="1",ROUND(A10*$B$27,2),A10*$B$27),"-")</f>
        <v>-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 t="str">
        <f ca="1">IF(INDIRECT("'i"&amp;$C$1-1&amp;"'!B29")="Não",IF(INDIRECT("'i"&amp;$C$1-1&amp;"'!B"&amp;D11)&gt;Limites!$C$4,IF(Limites!C16="1",ROUND(INDIRECT("'i"&amp;$C$1-1&amp;"'!B"&amp;D11),2),INDIRECT("'i"&amp;$C$1-1&amp;"'!B"&amp;D11)),Limites!$C$4),"-")</f>
        <v>-</v>
      </c>
      <c r="B11" s="102" t="str">
        <f ca="1">IF($B$29="Não",IF(Limites!C16="1",ROUND(A11*$B$27,2),A11*$B$27),"-")</f>
        <v>-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 t="str">
        <f ca="1">IF(INDIRECT("'i"&amp;$C$1-1&amp;"'!B29")="Não",IF(INDIRECT("'i"&amp;$C$1-1&amp;"'!B"&amp;D12)&gt;Limites!$C$4,IF(Limites!C17="1",ROUND(INDIRECT("'i"&amp;$C$1-1&amp;"'!B"&amp;D12),2),INDIRECT("'i"&amp;$C$1-1&amp;"'!B"&amp;D12)),Limites!$C$4),"-")</f>
        <v>-</v>
      </c>
      <c r="B12" s="102" t="str">
        <f ca="1">IF($B$29="Não",IF(Limites!C17="1",ROUND(A12*$B$27,2),A12*$B$27),"-")</f>
        <v>-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 t="str">
        <f ca="1">IF(INDIRECT("'i"&amp;$C$1-1&amp;"'!B29")="Não",IF(INDIRECT("'i"&amp;$C$1-1&amp;"'!B"&amp;D13)&gt;Limites!$C$4,IF(Limites!C18="1",ROUND(INDIRECT("'i"&amp;$C$1-1&amp;"'!B"&amp;D13),2),INDIRECT("'i"&amp;$C$1-1&amp;"'!B"&amp;D13)),Limites!$C$4),"-")</f>
        <v>-</v>
      </c>
      <c r="B13" s="102" t="str">
        <f ca="1">IF($B$29="Não",IF(Limites!C18="1",ROUND(A13*$B$27,2),A13*$B$27),"-")</f>
        <v>-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 t="str">
        <f ca="1">IF(INDIRECT("'i"&amp;$C$1-1&amp;"'!B29")="Não",IF(INDIRECT("'i"&amp;$C$1-1&amp;"'!B"&amp;D14)&gt;Limites!$C$4,IF(Limites!C19="1",ROUND(INDIRECT("'i"&amp;$C$1-1&amp;"'!B"&amp;D14),2),INDIRECT("'i"&amp;$C$1-1&amp;"'!B"&amp;D14)),Limites!$C$4),"-")</f>
        <v>-</v>
      </c>
      <c r="B14" s="102" t="str">
        <f ca="1">IF($B$29="Não",IF(Limites!C19="1",ROUND(A14*$B$27,2),A14*$B$27),"-")</f>
        <v>-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 t="str">
        <f ca="1">IF(INDIRECT("'i"&amp;$C$1-1&amp;"'!B29")="Não",IF(INDIRECT("'i"&amp;$C$1-1&amp;"'!B"&amp;D15)&gt;Limites!$C$4,IF(Limites!C20="1",ROUND(INDIRECT("'i"&amp;$C$1-1&amp;"'!B"&amp;D15),2),INDIRECT("'i"&amp;$C$1-1&amp;"'!B"&amp;D15)),Limites!$C$4),"-")</f>
        <v>-</v>
      </c>
      <c r="B15" s="102" t="str">
        <f ca="1">IF($B$29="Não",IF(Limites!C20="1",ROUND(A15*$B$27,2),A15*$B$27),"-")</f>
        <v>-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 t="str">
        <f ca="1">IF(INDIRECT("'i"&amp;$C$1-1&amp;"'!B29")="Não",IF(INDIRECT("'i"&amp;$C$1-1&amp;"'!B"&amp;D16)&gt;Limites!$C$4,IF(Limites!C21="1",ROUND(INDIRECT("'i"&amp;$C$1-1&amp;"'!B"&amp;D16),2),INDIRECT("'i"&amp;$C$1-1&amp;"'!B"&amp;D16)),Limites!$C$4),"-")</f>
        <v>-</v>
      </c>
      <c r="B16" s="102" t="str">
        <f ca="1">IF($B$29="Não",IF(Limites!C21="1",ROUND(A16*$B$27,2),A16*$B$27),"-")</f>
        <v>-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 t="str">
        <f ca="1">IF(INDIRECT("'i"&amp;$C$1-1&amp;"'!B29")="Não",IF(INDIRECT("'i"&amp;$C$1-1&amp;"'!B"&amp;D17)&gt;Limites!$C$4,IF(Limites!C22="1",ROUND(INDIRECT("'i"&amp;$C$1-1&amp;"'!B"&amp;D17),2),INDIRECT("'i"&amp;$C$1-1&amp;"'!B"&amp;D17)),Limites!$C$4),"-")</f>
        <v>-</v>
      </c>
      <c r="B17" s="102" t="str">
        <f ca="1">IF($B$29="Não",IF(Limites!C22="1",ROUND(A17*$B$27,2),A17*$B$27),"-")</f>
        <v>-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 t="str">
        <f ca="1">IF(INDIRECT("'i"&amp;$C$1-1&amp;"'!B29")="Não",IF(INDIRECT("'i"&amp;$C$1-1&amp;"'!B"&amp;D18)&gt;Limites!$C$4,IF(Limites!C23="1",ROUND(INDIRECT("'i"&amp;$C$1-1&amp;"'!B"&amp;D18),2),INDIRECT("'i"&amp;$C$1-1&amp;"'!B"&amp;D18)),Limites!$C$4),"-")</f>
        <v>-</v>
      </c>
      <c r="B18" s="102" t="str">
        <f ca="1">IF($B$29="Não",IF(Limites!C23="1",ROUND(A18*$B$27,2),A18*$B$27),"-")</f>
        <v>-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 t="str">
        <f ca="1">IF(INDIRECT("'i"&amp;$C$1-1&amp;"'!B29")="Não",IF(INDIRECT("'i"&amp;$C$1-1&amp;"'!B"&amp;D19)&gt;Limites!$C$4,IF(Limites!C24="1",ROUND(INDIRECT("'i"&amp;$C$1-1&amp;"'!B"&amp;D19),2),INDIRECT("'i"&amp;$C$1-1&amp;"'!B"&amp;D19)),Limites!$C$4),"-")</f>
        <v>-</v>
      </c>
      <c r="B19" s="102" t="str">
        <f ca="1">IF($B$29="Não",IF(Limites!C24="1",ROUND(A19*$B$27,2),A19*$B$27),"-")</f>
        <v>-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 t="str">
        <f ca="1">IF(INDIRECT("'i"&amp;$C$1-1&amp;"'!B29")="Não",IF(INDIRECT("'i"&amp;$C$1-1&amp;"'!B"&amp;D20)&gt;Limites!$C$4,IF(Limites!C25="1",ROUND(INDIRECT("'i"&amp;$C$1-1&amp;"'!B"&amp;D20),2),INDIRECT("'i"&amp;$C$1-1&amp;"'!B"&amp;D20)),Limites!$C$4),"-")</f>
        <v>-</v>
      </c>
      <c r="B20" s="102" t="str">
        <f ca="1">IF($B$29="Não",IF(Limites!C25="1",ROUND(A20*$B$27,2),A20*$B$27),"-")</f>
        <v>-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 t="str">
        <f ca="1">IF(INDIRECT("'i"&amp;$C$1-1&amp;"'!B29")="Não",IF(INDIRECT("'i"&amp;$C$1-1&amp;"'!B"&amp;D21)&gt;Limites!$C$4,IF(Limites!C26="1",ROUND(INDIRECT("'i"&amp;$C$1-1&amp;"'!B"&amp;D21),2),INDIRECT("'i"&amp;$C$1-1&amp;"'!B"&amp;D21)),Limites!$C$4),"-")</f>
        <v>-</v>
      </c>
      <c r="B21" s="102" t="str">
        <f ca="1">IF($B$29="Não",IF(Limites!C26="1",ROUND(A21*$B$27,2),A21*$B$27),"-")</f>
        <v>-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 t="str">
        <f ca="1">IF(INDIRECT("'i"&amp;$C$1-1&amp;"'!B29")="Não",IF(INDIRECT("'i"&amp;$C$1-1&amp;"'!B"&amp;D22)&gt;Limites!$C$4,IF(Limites!C27="1",ROUND(INDIRECT("'i"&amp;$C$1-1&amp;"'!B"&amp;D22),2),INDIRECT("'i"&amp;$C$1-1&amp;"'!B"&amp;D22)),Limites!$C$4),"-")</f>
        <v>-</v>
      </c>
      <c r="B22" s="102" t="str">
        <f ca="1">IF($B$29="Não",IF(Limites!C27="1",ROUND(A22*$B$27,2),A22*$B$27),"-")</f>
        <v>-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 t="str">
        <f ca="1">IF(INDIRECT("'i"&amp;$C$1-1&amp;"'!B29")="Não",IF(INDIRECT("'i"&amp;$C$1-1&amp;"'!B"&amp;D23)&gt;Limites!$C$4,IF(Limites!C28="1",ROUND(INDIRECT("'i"&amp;$C$1-1&amp;"'!B"&amp;D23),2),INDIRECT("'i"&amp;$C$1-1&amp;"'!B"&amp;D23)),Limites!$C$4),"-")</f>
        <v>-</v>
      </c>
      <c r="B23" s="102" t="str">
        <f ca="1">IF($B$29="Não",IF(Limites!C28="1",ROUND(A23*$B$27,2),A23*$B$27),"-")</f>
        <v>-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 t="str">
        <f ca="1">IF(INDIRECT("'i"&amp;$C$1-1&amp;"'!B29")="Não",IF(INDIRECT("'i"&amp;$C$1-1&amp;"'!B"&amp;D24)&gt;Limites!$C$4,IF(Limites!C29="1",ROUND(INDIRECT("'i"&amp;$C$1-1&amp;"'!B"&amp;D24),2),INDIRECT("'i"&amp;$C$1-1&amp;"'!B"&amp;D24)),Limites!$C$4),"-")</f>
        <v>-</v>
      </c>
      <c r="B24" s="102" t="str">
        <f ca="1">IF($B$29="Não",IF(Limites!C29="1",ROUND(A24*$B$27,2),A24*$B$27),"-")</f>
        <v>-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 t="str">
        <f ca="1">IF(INDIRECT("'i"&amp;$C$1-1&amp;"'!B29")="Não",IF(INDIRECT("'i"&amp;$C$1-1&amp;"'!B"&amp;D25)&gt;Limites!$C$4,IF(Limites!C30="1",ROUND(INDIRECT("'i"&amp;$C$1-1&amp;"'!B"&amp;D25),2),INDIRECT("'i"&amp;$C$1-1&amp;"'!B"&amp;D25)),Limites!$C$4),"-")</f>
        <v>-</v>
      </c>
      <c r="B25" s="102" t="str">
        <f ca="1">IF($B$29="Não",IF(Limites!C30="1",ROUND(A25*$B$27,2),A25*$B$27),"-")</f>
        <v>-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i10: </v>
      </c>
      <c r="B26" s="116" t="str">
        <f ca="1">IF(A2&lt;&gt;"-",IF(Limites!$C$7="1",ROUND(AVERAGE(A2:A25),2),AVERAGE(A2:A25)),"-")</f>
        <v>-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i10: </v>
      </c>
      <c r="B27" s="118" t="str">
        <f ca="1">IF(A2&lt;&gt;"-",ROUND(Limites!C6/'i10'!B26,Limites!$C$34),"-")</f>
        <v>-</v>
      </c>
      <c r="D27" s="61"/>
      <c r="E27" s="82"/>
      <c r="F27" s="81"/>
    </row>
    <row r="28" spans="1:8" ht="15.75" hidden="1" x14ac:dyDescent="0.25">
      <c r="A28" s="117" t="s">
        <v>35</v>
      </c>
      <c r="B28" s="119" t="str">
        <f ca="1">IF(INDIRECT("'i"&amp;C1-1&amp;"'!B29")="Não",ROUND(B27*Limites!C6/B26,Limites!$C$34),"")</f>
        <v/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-</v>
      </c>
      <c r="D29" s="105"/>
      <c r="F29" s="81"/>
    </row>
    <row r="30" spans="1:8" x14ac:dyDescent="0.25">
      <c r="D30" s="62"/>
    </row>
  </sheetData>
  <sheetProtection algorithmName="SHA-512" hashValue="3k/6Hv1lczUgCjpr2b5Rv/GaC9JJfpBv2oqQWbI+e5nhFzJxAh1GkMcqWoX5ex71owSpjvcXz6LluUYW1lW/2Q==" saltValue="346MauqfF3us9LZ852tBf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9"/>
  <dimension ref="A1:C71"/>
  <sheetViews>
    <sheetView showGridLines="0" showRowColHeaders="0" zoomScale="80" zoomScaleNormal="80" workbookViewId="0">
      <selection activeCell="C6" sqref="C6"/>
    </sheetView>
  </sheetViews>
  <sheetFormatPr defaultColWidth="0" defaultRowHeight="15" zeroHeight="1" x14ac:dyDescent="0.25"/>
  <cols>
    <col min="1" max="1" width="16.85546875" bestFit="1" customWidth="1"/>
    <col min="2" max="2" width="13.42578125" customWidth="1"/>
    <col min="3" max="3" width="108.5703125" customWidth="1"/>
    <col min="257" max="257" width="16.85546875" bestFit="1" customWidth="1"/>
    <col min="258" max="258" width="13.42578125" customWidth="1"/>
    <col min="259" max="259" width="108.5703125" customWidth="1"/>
    <col min="513" max="513" width="16.85546875" bestFit="1" customWidth="1"/>
    <col min="514" max="514" width="13.42578125" customWidth="1"/>
    <col min="515" max="515" width="108.5703125" customWidth="1"/>
    <col min="769" max="769" width="16.85546875" bestFit="1" customWidth="1"/>
    <col min="770" max="770" width="13.42578125" customWidth="1"/>
    <col min="771" max="771" width="108.5703125" customWidth="1"/>
    <col min="1025" max="1025" width="16.85546875" bestFit="1" customWidth="1"/>
    <col min="1026" max="1026" width="13.42578125" customWidth="1"/>
    <col min="1027" max="1027" width="108.5703125" customWidth="1"/>
    <col min="1281" max="1281" width="16.85546875" bestFit="1" customWidth="1"/>
    <col min="1282" max="1282" width="13.42578125" customWidth="1"/>
    <col min="1283" max="1283" width="108.5703125" customWidth="1"/>
    <col min="1537" max="1537" width="16.85546875" bestFit="1" customWidth="1"/>
    <col min="1538" max="1538" width="13.42578125" customWidth="1"/>
    <col min="1539" max="1539" width="108.5703125" customWidth="1"/>
    <col min="1793" max="1793" width="16.85546875" bestFit="1" customWidth="1"/>
    <col min="1794" max="1794" width="13.42578125" customWidth="1"/>
    <col min="1795" max="1795" width="108.5703125" customWidth="1"/>
    <col min="2049" max="2049" width="16.85546875" bestFit="1" customWidth="1"/>
    <col min="2050" max="2050" width="13.42578125" customWidth="1"/>
    <col min="2051" max="2051" width="108.5703125" customWidth="1"/>
    <col min="2305" max="2305" width="16.85546875" bestFit="1" customWidth="1"/>
    <col min="2306" max="2306" width="13.42578125" customWidth="1"/>
    <col min="2307" max="2307" width="108.5703125" customWidth="1"/>
    <col min="2561" max="2561" width="16.85546875" bestFit="1" customWidth="1"/>
    <col min="2562" max="2562" width="13.42578125" customWidth="1"/>
    <col min="2563" max="2563" width="108.5703125" customWidth="1"/>
    <col min="2817" max="2817" width="16.85546875" bestFit="1" customWidth="1"/>
    <col min="2818" max="2818" width="13.42578125" customWidth="1"/>
    <col min="2819" max="2819" width="108.5703125" customWidth="1"/>
    <col min="3073" max="3073" width="16.85546875" bestFit="1" customWidth="1"/>
    <col min="3074" max="3074" width="13.42578125" customWidth="1"/>
    <col min="3075" max="3075" width="108.5703125" customWidth="1"/>
    <col min="3329" max="3329" width="16.85546875" bestFit="1" customWidth="1"/>
    <col min="3330" max="3330" width="13.42578125" customWidth="1"/>
    <col min="3331" max="3331" width="108.5703125" customWidth="1"/>
    <col min="3585" max="3585" width="16.85546875" bestFit="1" customWidth="1"/>
    <col min="3586" max="3586" width="13.42578125" customWidth="1"/>
    <col min="3587" max="3587" width="108.5703125" customWidth="1"/>
    <col min="3841" max="3841" width="16.85546875" bestFit="1" customWidth="1"/>
    <col min="3842" max="3842" width="13.42578125" customWidth="1"/>
    <col min="3843" max="3843" width="108.5703125" customWidth="1"/>
    <col min="4097" max="4097" width="16.85546875" bestFit="1" customWidth="1"/>
    <col min="4098" max="4098" width="13.42578125" customWidth="1"/>
    <col min="4099" max="4099" width="108.5703125" customWidth="1"/>
    <col min="4353" max="4353" width="16.85546875" bestFit="1" customWidth="1"/>
    <col min="4354" max="4354" width="13.42578125" customWidth="1"/>
    <col min="4355" max="4355" width="108.5703125" customWidth="1"/>
    <col min="4609" max="4609" width="16.85546875" bestFit="1" customWidth="1"/>
    <col min="4610" max="4610" width="13.42578125" customWidth="1"/>
    <col min="4611" max="4611" width="108.5703125" customWidth="1"/>
    <col min="4865" max="4865" width="16.85546875" bestFit="1" customWidth="1"/>
    <col min="4866" max="4866" width="13.42578125" customWidth="1"/>
    <col min="4867" max="4867" width="108.5703125" customWidth="1"/>
    <col min="5121" max="5121" width="16.85546875" bestFit="1" customWidth="1"/>
    <col min="5122" max="5122" width="13.42578125" customWidth="1"/>
    <col min="5123" max="5123" width="108.5703125" customWidth="1"/>
    <col min="5377" max="5377" width="16.85546875" bestFit="1" customWidth="1"/>
    <col min="5378" max="5378" width="13.42578125" customWidth="1"/>
    <col min="5379" max="5379" width="108.5703125" customWidth="1"/>
    <col min="5633" max="5633" width="16.85546875" bestFit="1" customWidth="1"/>
    <col min="5634" max="5634" width="13.42578125" customWidth="1"/>
    <col min="5635" max="5635" width="108.5703125" customWidth="1"/>
    <col min="5889" max="5889" width="16.85546875" bestFit="1" customWidth="1"/>
    <col min="5890" max="5890" width="13.42578125" customWidth="1"/>
    <col min="5891" max="5891" width="108.5703125" customWidth="1"/>
    <col min="6145" max="6145" width="16.85546875" bestFit="1" customWidth="1"/>
    <col min="6146" max="6146" width="13.42578125" customWidth="1"/>
    <col min="6147" max="6147" width="108.5703125" customWidth="1"/>
    <col min="6401" max="6401" width="16.85546875" bestFit="1" customWidth="1"/>
    <col min="6402" max="6402" width="13.42578125" customWidth="1"/>
    <col min="6403" max="6403" width="108.5703125" customWidth="1"/>
    <col min="6657" max="6657" width="16.85546875" bestFit="1" customWidth="1"/>
    <col min="6658" max="6658" width="13.42578125" customWidth="1"/>
    <col min="6659" max="6659" width="108.5703125" customWidth="1"/>
    <col min="6913" max="6913" width="16.85546875" bestFit="1" customWidth="1"/>
    <col min="6914" max="6914" width="13.42578125" customWidth="1"/>
    <col min="6915" max="6915" width="108.5703125" customWidth="1"/>
    <col min="7169" max="7169" width="16.85546875" bestFit="1" customWidth="1"/>
    <col min="7170" max="7170" width="13.42578125" customWidth="1"/>
    <col min="7171" max="7171" width="108.5703125" customWidth="1"/>
    <col min="7425" max="7425" width="16.85546875" bestFit="1" customWidth="1"/>
    <col min="7426" max="7426" width="13.42578125" customWidth="1"/>
    <col min="7427" max="7427" width="108.5703125" customWidth="1"/>
    <col min="7681" max="7681" width="16.85546875" bestFit="1" customWidth="1"/>
    <col min="7682" max="7682" width="13.42578125" customWidth="1"/>
    <col min="7683" max="7683" width="108.5703125" customWidth="1"/>
    <col min="7937" max="7937" width="16.85546875" bestFit="1" customWidth="1"/>
    <col min="7938" max="7938" width="13.42578125" customWidth="1"/>
    <col min="7939" max="7939" width="108.5703125" customWidth="1"/>
    <col min="8193" max="8193" width="16.85546875" bestFit="1" customWidth="1"/>
    <col min="8194" max="8194" width="13.42578125" customWidth="1"/>
    <col min="8195" max="8195" width="108.5703125" customWidth="1"/>
    <col min="8449" max="8449" width="16.85546875" bestFit="1" customWidth="1"/>
    <col min="8450" max="8450" width="13.42578125" customWidth="1"/>
    <col min="8451" max="8451" width="108.5703125" customWidth="1"/>
    <col min="8705" max="8705" width="16.85546875" bestFit="1" customWidth="1"/>
    <col min="8706" max="8706" width="13.42578125" customWidth="1"/>
    <col min="8707" max="8707" width="108.5703125" customWidth="1"/>
    <col min="8961" max="8961" width="16.85546875" bestFit="1" customWidth="1"/>
    <col min="8962" max="8962" width="13.42578125" customWidth="1"/>
    <col min="8963" max="8963" width="108.5703125" customWidth="1"/>
    <col min="9217" max="9217" width="16.85546875" bestFit="1" customWidth="1"/>
    <col min="9218" max="9218" width="13.42578125" customWidth="1"/>
    <col min="9219" max="9219" width="108.5703125" customWidth="1"/>
    <col min="9473" max="9473" width="16.85546875" bestFit="1" customWidth="1"/>
    <col min="9474" max="9474" width="13.42578125" customWidth="1"/>
    <col min="9475" max="9475" width="108.5703125" customWidth="1"/>
    <col min="9729" max="9729" width="16.85546875" bestFit="1" customWidth="1"/>
    <col min="9730" max="9730" width="13.42578125" customWidth="1"/>
    <col min="9731" max="9731" width="108.5703125" customWidth="1"/>
    <col min="9985" max="9985" width="16.85546875" bestFit="1" customWidth="1"/>
    <col min="9986" max="9986" width="13.42578125" customWidth="1"/>
    <col min="9987" max="9987" width="108.5703125" customWidth="1"/>
    <col min="10241" max="10241" width="16.85546875" bestFit="1" customWidth="1"/>
    <col min="10242" max="10242" width="13.42578125" customWidth="1"/>
    <col min="10243" max="10243" width="108.5703125" customWidth="1"/>
    <col min="10497" max="10497" width="16.85546875" bestFit="1" customWidth="1"/>
    <col min="10498" max="10498" width="13.42578125" customWidth="1"/>
    <col min="10499" max="10499" width="108.5703125" customWidth="1"/>
    <col min="10753" max="10753" width="16.85546875" bestFit="1" customWidth="1"/>
    <col min="10754" max="10754" width="13.42578125" customWidth="1"/>
    <col min="10755" max="10755" width="108.5703125" customWidth="1"/>
    <col min="11009" max="11009" width="16.85546875" bestFit="1" customWidth="1"/>
    <col min="11010" max="11010" width="13.42578125" customWidth="1"/>
    <col min="11011" max="11011" width="108.5703125" customWidth="1"/>
    <col min="11265" max="11265" width="16.85546875" bestFit="1" customWidth="1"/>
    <col min="11266" max="11266" width="13.42578125" customWidth="1"/>
    <col min="11267" max="11267" width="108.5703125" customWidth="1"/>
    <col min="11521" max="11521" width="16.85546875" bestFit="1" customWidth="1"/>
    <col min="11522" max="11522" width="13.42578125" customWidth="1"/>
    <col min="11523" max="11523" width="108.5703125" customWidth="1"/>
    <col min="11777" max="11777" width="16.85546875" bestFit="1" customWidth="1"/>
    <col min="11778" max="11778" width="13.42578125" customWidth="1"/>
    <col min="11779" max="11779" width="108.5703125" customWidth="1"/>
    <col min="12033" max="12033" width="16.85546875" bestFit="1" customWidth="1"/>
    <col min="12034" max="12034" width="13.42578125" customWidth="1"/>
    <col min="12035" max="12035" width="108.5703125" customWidth="1"/>
    <col min="12289" max="12289" width="16.85546875" bestFit="1" customWidth="1"/>
    <col min="12290" max="12290" width="13.42578125" customWidth="1"/>
    <col min="12291" max="12291" width="108.5703125" customWidth="1"/>
    <col min="12545" max="12545" width="16.85546875" bestFit="1" customWidth="1"/>
    <col min="12546" max="12546" width="13.42578125" customWidth="1"/>
    <col min="12547" max="12547" width="108.5703125" customWidth="1"/>
    <col min="12801" max="12801" width="16.85546875" bestFit="1" customWidth="1"/>
    <col min="12802" max="12802" width="13.42578125" customWidth="1"/>
    <col min="12803" max="12803" width="108.5703125" customWidth="1"/>
    <col min="13057" max="13057" width="16.85546875" bestFit="1" customWidth="1"/>
    <col min="13058" max="13058" width="13.42578125" customWidth="1"/>
    <col min="13059" max="13059" width="108.5703125" customWidth="1"/>
    <col min="13313" max="13313" width="16.85546875" bestFit="1" customWidth="1"/>
    <col min="13314" max="13314" width="13.42578125" customWidth="1"/>
    <col min="13315" max="13315" width="108.5703125" customWidth="1"/>
    <col min="13569" max="13569" width="16.85546875" bestFit="1" customWidth="1"/>
    <col min="13570" max="13570" width="13.42578125" customWidth="1"/>
    <col min="13571" max="13571" width="108.5703125" customWidth="1"/>
    <col min="13825" max="13825" width="16.85546875" bestFit="1" customWidth="1"/>
    <col min="13826" max="13826" width="13.42578125" customWidth="1"/>
    <col min="13827" max="13827" width="108.5703125" customWidth="1"/>
    <col min="14081" max="14081" width="16.85546875" bestFit="1" customWidth="1"/>
    <col min="14082" max="14082" width="13.42578125" customWidth="1"/>
    <col min="14083" max="14083" width="108.5703125" customWidth="1"/>
    <col min="14337" max="14337" width="16.85546875" bestFit="1" customWidth="1"/>
    <col min="14338" max="14338" width="13.42578125" customWidth="1"/>
    <col min="14339" max="14339" width="108.5703125" customWidth="1"/>
    <col min="14593" max="14593" width="16.85546875" bestFit="1" customWidth="1"/>
    <col min="14594" max="14594" width="13.42578125" customWidth="1"/>
    <col min="14595" max="14595" width="108.5703125" customWidth="1"/>
    <col min="14849" max="14849" width="16.85546875" bestFit="1" customWidth="1"/>
    <col min="14850" max="14850" width="13.42578125" customWidth="1"/>
    <col min="14851" max="14851" width="108.5703125" customWidth="1"/>
    <col min="15105" max="15105" width="16.85546875" bestFit="1" customWidth="1"/>
    <col min="15106" max="15106" width="13.42578125" customWidth="1"/>
    <col min="15107" max="15107" width="108.5703125" customWidth="1"/>
    <col min="15361" max="15361" width="16.85546875" bestFit="1" customWidth="1"/>
    <col min="15362" max="15362" width="13.42578125" customWidth="1"/>
    <col min="15363" max="15363" width="108.5703125" customWidth="1"/>
    <col min="15617" max="15617" width="16.85546875" bestFit="1" customWidth="1"/>
    <col min="15618" max="15618" width="13.42578125" customWidth="1"/>
    <col min="15619" max="15619" width="108.5703125" customWidth="1"/>
    <col min="15873" max="15873" width="16.85546875" bestFit="1" customWidth="1"/>
    <col min="15874" max="15874" width="13.42578125" customWidth="1"/>
    <col min="15875" max="15875" width="108.5703125" customWidth="1"/>
    <col min="16129" max="16129" width="16.85546875" bestFit="1" customWidth="1"/>
    <col min="16130" max="16130" width="13.42578125" customWidth="1"/>
    <col min="16131" max="16131" width="108.5703125" customWidth="1"/>
  </cols>
  <sheetData>
    <row r="1" spans="1:3" ht="35.1" customHeight="1" x14ac:dyDescent="0.25">
      <c r="A1" s="46"/>
      <c r="B1" s="46"/>
      <c r="C1" s="47" t="s">
        <v>21</v>
      </c>
    </row>
    <row r="2" spans="1:3" x14ac:dyDescent="0.25"/>
    <row r="3" spans="1:3" x14ac:dyDescent="0.25">
      <c r="A3" s="10" t="s">
        <v>15</v>
      </c>
      <c r="B3" s="10" t="s">
        <v>16</v>
      </c>
      <c r="C3" s="10" t="s">
        <v>17</v>
      </c>
    </row>
    <row r="4" spans="1:3" x14ac:dyDescent="0.25">
      <c r="A4" s="11" t="s">
        <v>18</v>
      </c>
      <c r="B4" s="51">
        <v>44172</v>
      </c>
      <c r="C4" s="13" t="s">
        <v>19</v>
      </c>
    </row>
    <row r="5" spans="1:3" x14ac:dyDescent="0.25">
      <c r="A5" s="11" t="s">
        <v>117</v>
      </c>
      <c r="B5" s="51">
        <v>44179</v>
      </c>
      <c r="C5" s="13" t="s">
        <v>118</v>
      </c>
    </row>
    <row r="6" spans="1:3" x14ac:dyDescent="0.25">
      <c r="A6" s="11"/>
      <c r="B6" s="12"/>
      <c r="C6" s="13"/>
    </row>
    <row r="7" spans="1:3" x14ac:dyDescent="0.25">
      <c r="A7" s="11"/>
      <c r="B7" s="12"/>
      <c r="C7" s="13"/>
    </row>
    <row r="8" spans="1:3" x14ac:dyDescent="0.25">
      <c r="A8" s="11"/>
      <c r="B8" s="12"/>
      <c r="C8" s="13" t="s">
        <v>20</v>
      </c>
    </row>
    <row r="9" spans="1:3" x14ac:dyDescent="0.25">
      <c r="A9" s="11"/>
      <c r="B9" s="12"/>
      <c r="C9" s="13"/>
    </row>
    <row r="10" spans="1:3" x14ac:dyDescent="0.25">
      <c r="A10" s="11"/>
      <c r="B10" s="12"/>
      <c r="C10" s="13"/>
    </row>
    <row r="11" spans="1:3" x14ac:dyDescent="0.25">
      <c r="A11" s="11"/>
      <c r="B11" s="12"/>
      <c r="C11" s="13"/>
    </row>
    <row r="12" spans="1:3" x14ac:dyDescent="0.25">
      <c r="A12" s="11"/>
      <c r="B12" s="12"/>
      <c r="C12" s="14"/>
    </row>
    <row r="13" spans="1:3" x14ac:dyDescent="0.25">
      <c r="A13" s="11"/>
      <c r="B13" s="12"/>
      <c r="C13" s="13"/>
    </row>
    <row r="14" spans="1:3" x14ac:dyDescent="0.25">
      <c r="A14" s="11"/>
      <c r="B14" s="12"/>
      <c r="C14" s="13"/>
    </row>
    <row r="15" spans="1:3" x14ac:dyDescent="0.25">
      <c r="A15" s="11"/>
      <c r="B15" s="12"/>
      <c r="C15" s="13"/>
    </row>
    <row r="16" spans="1:3" x14ac:dyDescent="0.25">
      <c r="A16" s="11"/>
      <c r="B16" s="12"/>
      <c r="C16" s="13"/>
    </row>
    <row r="17" spans="1:3" x14ac:dyDescent="0.25">
      <c r="A17" s="11"/>
      <c r="B17" s="12"/>
      <c r="C17" s="13"/>
    </row>
    <row r="18" spans="1:3" x14ac:dyDescent="0.25">
      <c r="A18" s="11"/>
      <c r="B18" s="12"/>
      <c r="C18" s="13"/>
    </row>
    <row r="19" spans="1:3" x14ac:dyDescent="0.25">
      <c r="A19" s="11"/>
      <c r="B19" s="12"/>
      <c r="C19" s="13"/>
    </row>
    <row r="20" spans="1:3" x14ac:dyDescent="0.25">
      <c r="A20" s="11"/>
      <c r="B20" s="12"/>
      <c r="C20" s="13"/>
    </row>
    <row r="21" spans="1:3" x14ac:dyDescent="0.25">
      <c r="A21" s="11"/>
      <c r="B21" s="12"/>
      <c r="C21" s="13"/>
    </row>
    <row r="22" spans="1:3" x14ac:dyDescent="0.25">
      <c r="A22" s="11"/>
      <c r="B22" s="12"/>
      <c r="C22" s="13"/>
    </row>
    <row r="23" spans="1:3" x14ac:dyDescent="0.25">
      <c r="A23" s="11"/>
      <c r="B23" s="12"/>
      <c r="C23" s="13"/>
    </row>
    <row r="24" spans="1:3" x14ac:dyDescent="0.25">
      <c r="A24" s="11"/>
      <c r="B24" s="12"/>
      <c r="C24" s="13"/>
    </row>
    <row r="25" spans="1:3" x14ac:dyDescent="0.25">
      <c r="A25" s="11"/>
      <c r="B25" s="12"/>
      <c r="C25" s="13"/>
    </row>
    <row r="26" spans="1:3" x14ac:dyDescent="0.25">
      <c r="A26" s="11"/>
      <c r="B26" s="12"/>
      <c r="C26" s="13"/>
    </row>
    <row r="27" spans="1:3" x14ac:dyDescent="0.25">
      <c r="A27" s="11"/>
      <c r="B27" s="12"/>
      <c r="C27" s="13"/>
    </row>
    <row r="28" spans="1:3" x14ac:dyDescent="0.25">
      <c r="A28" s="11"/>
      <c r="B28" s="12"/>
      <c r="C28" s="13"/>
    </row>
    <row r="29" spans="1:3" x14ac:dyDescent="0.25">
      <c r="A29" s="11"/>
      <c r="B29" s="12"/>
      <c r="C29" s="13"/>
    </row>
    <row r="30" spans="1:3" x14ac:dyDescent="0.25">
      <c r="A30" s="11"/>
      <c r="B30" s="12"/>
      <c r="C30" s="13"/>
    </row>
    <row r="31" spans="1:3" x14ac:dyDescent="0.25">
      <c r="A31" s="11"/>
      <c r="B31" s="12"/>
      <c r="C31" s="13"/>
    </row>
    <row r="32" spans="1:3" x14ac:dyDescent="0.25">
      <c r="A32" s="11"/>
      <c r="B32" s="12"/>
      <c r="C32" s="13"/>
    </row>
    <row r="33" spans="1:3" x14ac:dyDescent="0.25">
      <c r="A33" s="11"/>
      <c r="B33" s="12"/>
      <c r="C33" s="13"/>
    </row>
    <row r="34" spans="1:3" x14ac:dyDescent="0.25">
      <c r="A34" s="11"/>
      <c r="B34" s="12"/>
      <c r="C34" s="13"/>
    </row>
    <row r="35" spans="1:3" x14ac:dyDescent="0.25">
      <c r="A35" s="11"/>
      <c r="B35" s="12"/>
      <c r="C35" s="13"/>
    </row>
    <row r="36" spans="1:3" x14ac:dyDescent="0.25">
      <c r="A36" s="11"/>
      <c r="B36" s="12"/>
      <c r="C36" s="13"/>
    </row>
    <row r="37" spans="1:3" x14ac:dyDescent="0.25">
      <c r="A37" s="11"/>
      <c r="B37" s="12"/>
      <c r="C37" s="13"/>
    </row>
    <row r="38" spans="1:3" x14ac:dyDescent="0.25">
      <c r="A38" s="11"/>
      <c r="B38" s="12"/>
      <c r="C38" s="13"/>
    </row>
    <row r="39" spans="1:3" x14ac:dyDescent="0.25">
      <c r="A39" s="11"/>
      <c r="B39" s="12"/>
      <c r="C39" s="13"/>
    </row>
    <row r="40" spans="1:3" x14ac:dyDescent="0.25">
      <c r="A40" s="11"/>
      <c r="B40" s="12"/>
      <c r="C40" s="13"/>
    </row>
    <row r="41" spans="1:3" x14ac:dyDescent="0.25">
      <c r="A41" s="11"/>
      <c r="B41" s="12"/>
      <c r="C41" s="13"/>
    </row>
    <row r="42" spans="1:3" x14ac:dyDescent="0.25">
      <c r="A42" s="11"/>
      <c r="B42" s="12"/>
      <c r="C42" s="13"/>
    </row>
    <row r="43" spans="1:3" x14ac:dyDescent="0.25">
      <c r="A43" s="11"/>
      <c r="B43" s="12"/>
      <c r="C43" s="13"/>
    </row>
    <row r="44" spans="1:3" x14ac:dyDescent="0.25">
      <c r="A44" s="11"/>
      <c r="B44" s="12"/>
      <c r="C44" s="13"/>
    </row>
    <row r="45" spans="1:3" x14ac:dyDescent="0.25">
      <c r="A45" s="11"/>
      <c r="B45" s="12"/>
      <c r="C45" s="13"/>
    </row>
    <row r="46" spans="1:3" x14ac:dyDescent="0.25">
      <c r="A46" s="11"/>
      <c r="B46" s="12"/>
      <c r="C46" s="13"/>
    </row>
    <row r="47" spans="1:3" x14ac:dyDescent="0.25">
      <c r="A47" s="11"/>
      <c r="B47" s="12"/>
      <c r="C47" s="13"/>
    </row>
    <row r="48" spans="1:3" x14ac:dyDescent="0.25">
      <c r="A48" s="11"/>
      <c r="B48" s="12"/>
      <c r="C48" s="13"/>
    </row>
    <row r="49" spans="1:3" x14ac:dyDescent="0.25">
      <c r="A49" s="11"/>
      <c r="B49" s="12"/>
      <c r="C49" s="13"/>
    </row>
    <row r="50" spans="1:3" x14ac:dyDescent="0.25">
      <c r="A50" s="11"/>
      <c r="B50" s="12"/>
      <c r="C50" s="13"/>
    </row>
    <row r="51" spans="1:3" hidden="1" x14ac:dyDescent="0.25"/>
    <row r="52" spans="1:3" hidden="1" x14ac:dyDescent="0.25"/>
    <row r="53" spans="1:3" hidden="1" x14ac:dyDescent="0.25"/>
    <row r="54" spans="1:3" hidden="1" x14ac:dyDescent="0.25"/>
    <row r="55" spans="1:3" hidden="1" x14ac:dyDescent="0.25"/>
    <row r="56" spans="1:3" hidden="1" x14ac:dyDescent="0.25"/>
    <row r="57" spans="1:3" hidden="1" x14ac:dyDescent="0.25"/>
    <row r="58" spans="1:3" hidden="1" x14ac:dyDescent="0.25"/>
    <row r="59" spans="1:3" hidden="1" x14ac:dyDescent="0.25"/>
    <row r="60" spans="1:3" hidden="1" x14ac:dyDescent="0.25"/>
    <row r="61" spans="1:3" hidden="1" x14ac:dyDescent="0.25"/>
    <row r="62" spans="1:3" hidden="1" x14ac:dyDescent="0.25"/>
    <row r="63" spans="1:3" hidden="1" x14ac:dyDescent="0.25"/>
    <row r="64" spans="1: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sheetProtection algorithmName="SHA-512" hashValue="4oEkHTEVXk+GCrSENKao0h6RGJiMyqFrI9J5mXGKvbeOM/KaUNxkenS22RMtA42aSC9DMZkyqbAuX9JH9WSamQ==" saltValue="zYEK3N7OW4TPUDP0VcJ04A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showGridLines="0" showRowColHeaders="0" zoomScale="80" zoomScaleNormal="80" workbookViewId="0">
      <selection activeCell="D37" sqref="D37"/>
    </sheetView>
  </sheetViews>
  <sheetFormatPr defaultRowHeight="15" x14ac:dyDescent="0.25"/>
  <sheetData/>
  <sheetProtection algorithmName="SHA-512" hashValue="zkW2EOSkw3SBmZOeupZhOti9sxqrsaI15IfYcRbJ0zJXyXFNomuxoFSgZ/IBTCcOWIfyPplRaijYJarXlPJBwg==" saltValue="qbWd55ZClfpaGzaTfe2Q/A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Z34"/>
  <sheetViews>
    <sheetView showGridLines="0" showRowColHeaders="0" zoomScale="80" zoomScaleNormal="80" workbookViewId="0">
      <selection activeCell="C4" sqref="C4:C6"/>
    </sheetView>
  </sheetViews>
  <sheetFormatPr defaultRowHeight="15" x14ac:dyDescent="0.25"/>
  <cols>
    <col min="1" max="1" width="4" customWidth="1"/>
    <col min="2" max="2" width="17" bestFit="1" customWidth="1"/>
    <col min="3" max="3" width="19.140625" customWidth="1"/>
  </cols>
  <sheetData>
    <row r="1" spans="1:26" ht="45.75" customHeight="1" thickBot="1" x14ac:dyDescent="0.3">
      <c r="A1" s="15"/>
      <c r="B1" s="15"/>
      <c r="C1" s="15"/>
      <c r="D1" s="19" t="s">
        <v>22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6.5" customHeight="1" x14ac:dyDescent="0.25">
      <c r="A2" s="3"/>
      <c r="B2" s="110" t="s">
        <v>26</v>
      </c>
      <c r="C2" s="11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3"/>
      <c r="B3" s="39" t="s">
        <v>25</v>
      </c>
      <c r="C3" s="50" t="s">
        <v>4</v>
      </c>
      <c r="D3" s="3"/>
      <c r="E3" s="3"/>
      <c r="F3" s="3"/>
      <c r="G3" s="3"/>
      <c r="H3" s="3"/>
      <c r="I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3"/>
      <c r="B4" s="48" t="s">
        <v>10</v>
      </c>
      <c r="C4" s="69">
        <v>49.77</v>
      </c>
      <c r="D4" s="3"/>
      <c r="E4" s="3"/>
      <c r="F4" s="3"/>
      <c r="G4" s="3"/>
      <c r="H4" s="3"/>
      <c r="I4" s="53"/>
      <c r="J4" s="3"/>
      <c r="K4" s="3"/>
      <c r="L4" s="3"/>
      <c r="M4" s="3"/>
      <c r="N4" s="3"/>
      <c r="O4" s="3"/>
      <c r="P4" s="3"/>
      <c r="Q4" s="3"/>
      <c r="S4" s="53"/>
      <c r="T4" s="3"/>
      <c r="U4" s="3"/>
      <c r="V4" s="3"/>
      <c r="W4" s="3"/>
      <c r="X4" s="3"/>
      <c r="Y4" s="3"/>
      <c r="Z4" s="3"/>
    </row>
    <row r="5" spans="1:26" ht="15.75" x14ac:dyDescent="0.25">
      <c r="A5" s="3"/>
      <c r="B5" s="48" t="s">
        <v>11</v>
      </c>
      <c r="C5" s="69">
        <v>1197.8699999999999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 x14ac:dyDescent="0.3">
      <c r="A6" s="3"/>
      <c r="B6" s="49" t="s">
        <v>1</v>
      </c>
      <c r="C6" s="69">
        <v>583.88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108" t="s">
        <v>115</v>
      </c>
      <c r="C7" s="108" t="s">
        <v>114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5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5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B34" s="98" t="s">
        <v>92</v>
      </c>
      <c r="C34" s="99">
        <v>12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</sheetData>
  <sheetProtection algorithmName="SHA-512" hashValue="gmFO22NMKFQY/0DYSFT2jNE0hdUjzfvLS4O7bbe0qM4a7K+ra00no0jsyAe3F7aCAfVStBrLFjDkYgaLzlmS9w==" saltValue="lTRhtqtZRfMNp7w5SQ578w==" spinCount="100000" sheet="1" objects="1" scenarios="1" selectLockedCells="1"/>
  <mergeCells count="1">
    <mergeCell ref="B2:C2"/>
  </mergeCells>
  <dataValidations count="1">
    <dataValidation type="decimal" showInputMessage="1" showErrorMessage="1" sqref="C4:C6">
      <formula1>1</formula1>
      <formula2>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AT256"/>
  <sheetViews>
    <sheetView zoomScale="80" zoomScaleNormal="80" workbookViewId="0">
      <selection activeCell="C3" sqref="C3"/>
    </sheetView>
  </sheetViews>
  <sheetFormatPr defaultColWidth="8" defaultRowHeight="11.25" x14ac:dyDescent="0.2"/>
  <cols>
    <col min="1" max="1" width="1.28515625" style="2" customWidth="1"/>
    <col min="2" max="2" width="5" style="1" customWidth="1"/>
    <col min="3" max="3" width="16.28515625" style="1" bestFit="1" customWidth="1"/>
    <col min="4" max="4" width="4.7109375" style="2" customWidth="1"/>
    <col min="5" max="5" width="15.28515625" style="1" customWidth="1"/>
    <col min="6" max="6" width="4.7109375" style="1" hidden="1" customWidth="1"/>
    <col min="7" max="7" width="18.42578125" style="1" hidden="1" customWidth="1"/>
    <col min="8" max="8" width="5.5703125" style="1" customWidth="1"/>
    <col min="9" max="9" width="13.85546875" style="1" customWidth="1"/>
    <col min="10" max="10" width="0.7109375" style="1" customWidth="1"/>
    <col min="11" max="11" width="0.5703125" style="1" customWidth="1"/>
    <col min="12" max="12" width="1.42578125" style="1" customWidth="1"/>
    <col min="13" max="13" width="1.7109375" style="1" customWidth="1"/>
    <col min="14" max="14" width="1.28515625" style="1" customWidth="1"/>
    <col min="15" max="15" width="12.140625" style="1" bestFit="1" customWidth="1"/>
    <col min="16" max="16" width="14.7109375" style="1" customWidth="1"/>
    <col min="17" max="17" width="4.7109375" style="1" customWidth="1"/>
    <col min="18" max="18" width="17.42578125" style="1" customWidth="1"/>
    <col min="19" max="19" width="14.7109375" style="1" customWidth="1"/>
    <col min="20" max="20" width="4.7109375" style="1" customWidth="1"/>
    <col min="21" max="21" width="18.7109375" style="1" bestFit="1" customWidth="1"/>
    <col min="22" max="22" width="14.7109375" style="1" customWidth="1"/>
    <col min="23" max="23" width="4.7109375" style="1" customWidth="1"/>
    <col min="24" max="24" width="18.7109375" style="1" bestFit="1" customWidth="1"/>
    <col min="25" max="25" width="14.7109375" style="1" customWidth="1"/>
    <col min="26" max="26" width="3.140625" style="1" customWidth="1"/>
    <col min="27" max="27" width="11.42578125" style="1" bestFit="1" customWidth="1"/>
    <col min="28" max="16384" width="8" style="1"/>
  </cols>
  <sheetData>
    <row r="1" spans="1:46" ht="35.1" customHeight="1" thickBot="1" x14ac:dyDescent="0.25">
      <c r="A1" s="44"/>
      <c r="B1" s="44"/>
      <c r="C1" s="44"/>
      <c r="D1" s="44"/>
      <c r="E1" s="44"/>
      <c r="F1" s="44"/>
      <c r="G1" s="19" t="s">
        <v>22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1" customHeight="1" x14ac:dyDescent="0.2">
      <c r="A2" s="6"/>
      <c r="B2" s="72" t="s">
        <v>0</v>
      </c>
      <c r="C2" s="70" t="s">
        <v>9</v>
      </c>
      <c r="D2" s="40"/>
      <c r="E2" s="27" t="s">
        <v>108</v>
      </c>
      <c r="F2" s="41"/>
      <c r="G2" s="28" t="s">
        <v>111</v>
      </c>
      <c r="H2" s="40"/>
      <c r="I2" s="42" t="s">
        <v>5</v>
      </c>
      <c r="J2" s="5" t="s">
        <v>2</v>
      </c>
      <c r="K2" s="7" t="s">
        <v>3</v>
      </c>
      <c r="L2" s="6"/>
      <c r="M2" s="6"/>
      <c r="N2" s="4"/>
      <c r="O2" s="75" t="s">
        <v>12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5" x14ac:dyDescent="0.25">
      <c r="A3" s="4"/>
      <c r="B3" s="45">
        <v>1</v>
      </c>
      <c r="C3" s="71">
        <v>20</v>
      </c>
      <c r="D3" s="20" t="s">
        <v>7</v>
      </c>
      <c r="E3" s="25">
        <f>IF('CMO to PLD'!C3&lt;Limites!$C$4,Limites!$C$4,IF('CMO to PLD'!C3&gt;Limites!$C$5,Limites!$C$5,'CMO to PLD'!C3))</f>
        <v>49.77</v>
      </c>
      <c r="F3" s="20" t="s">
        <v>7</v>
      </c>
      <c r="G3" s="26">
        <f>'i1'!B2</f>
        <v>42.66</v>
      </c>
      <c r="H3" s="20" t="s">
        <v>8</v>
      </c>
      <c r="I3" s="43">
        <f ca="1">INDIRECT("'i"&amp;$V$27&amp;"'!A"&amp;J3)</f>
        <v>49.77</v>
      </c>
      <c r="J3" s="6">
        <v>2</v>
      </c>
      <c r="K3" s="6">
        <f>Limites!$C$5</f>
        <v>1197.8699999999999</v>
      </c>
      <c r="L3" s="6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5" x14ac:dyDescent="0.25">
      <c r="A4" s="4"/>
      <c r="B4" s="45">
        <v>2</v>
      </c>
      <c r="C4" s="71">
        <v>110</v>
      </c>
      <c r="D4" s="20" t="s">
        <v>7</v>
      </c>
      <c r="E4" s="25">
        <f>IF('CMO to PLD'!C4&lt;Limites!$C$4,Limites!$C$4,IF('CMO to PLD'!C4&gt;Limites!$C$5,Limites!$C$5,'CMO to PLD'!C4))</f>
        <v>110</v>
      </c>
      <c r="F4" s="20" t="s">
        <v>7</v>
      </c>
      <c r="G4" s="26">
        <f>'i1'!B3</f>
        <v>94.295865633090003</v>
      </c>
      <c r="H4" s="20" t="s">
        <v>8</v>
      </c>
      <c r="I4" s="43">
        <f t="shared" ref="I4:I26" ca="1" si="0">INDIRECT("'i"&amp;$V$27&amp;"'!A"&amp;J4)</f>
        <v>94.251573145277902</v>
      </c>
      <c r="J4" s="6">
        <v>3</v>
      </c>
      <c r="K4" s="6">
        <f>Limites!$C$5</f>
        <v>1197.8699999999999</v>
      </c>
      <c r="L4" s="6"/>
      <c r="M4" s="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5" customHeight="1" x14ac:dyDescent="0.25">
      <c r="A5" s="4"/>
      <c r="B5" s="45">
        <v>3</v>
      </c>
      <c r="C5" s="71">
        <v>120</v>
      </c>
      <c r="D5" s="20" t="s">
        <v>7</v>
      </c>
      <c r="E5" s="25">
        <f>IF('CMO to PLD'!C5&lt;Limites!$C$4,Limites!$C$4,IF('CMO to PLD'!C5&gt;Limites!$C$5,Limites!$C$5,'CMO to PLD'!C5))</f>
        <v>120</v>
      </c>
      <c r="F5" s="20" t="s">
        <v>7</v>
      </c>
      <c r="G5" s="26">
        <f>'i1'!B4</f>
        <v>102.86821705428</v>
      </c>
      <c r="H5" s="20" t="s">
        <v>8</v>
      </c>
      <c r="I5" s="43">
        <f t="shared" ca="1" si="0"/>
        <v>102.81717210450411</v>
      </c>
      <c r="J5" s="6">
        <v>4</v>
      </c>
      <c r="K5" s="6">
        <f>Limites!$C$5</f>
        <v>1197.8699999999999</v>
      </c>
      <c r="L5" s="6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" x14ac:dyDescent="0.25">
      <c r="A6" s="4"/>
      <c r="B6" s="45">
        <v>4</v>
      </c>
      <c r="C6" s="71">
        <v>200</v>
      </c>
      <c r="D6" s="20" t="s">
        <v>7</v>
      </c>
      <c r="E6" s="25">
        <f>IF('CMO to PLD'!C6&lt;Limites!$C$4,Limites!$C$4,IF('CMO to PLD'!C6&gt;Limites!$C$5,Limites!$C$5,'CMO to PLD'!C6))</f>
        <v>200</v>
      </c>
      <c r="F6" s="20" t="s">
        <v>7</v>
      </c>
      <c r="G6" s="26">
        <f>'i1'!B5</f>
        <v>171.44702842379999</v>
      </c>
      <c r="H6" s="20" t="s">
        <v>8</v>
      </c>
      <c r="I6" s="43">
        <f t="shared" ca="1" si="0"/>
        <v>171.36195350750683</v>
      </c>
      <c r="J6" s="6">
        <v>5</v>
      </c>
      <c r="K6" s="6">
        <f>Limites!$C$5</f>
        <v>1197.8699999999999</v>
      </c>
      <c r="L6" s="6"/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" x14ac:dyDescent="0.25">
      <c r="A7" s="4"/>
      <c r="B7" s="45">
        <v>5</v>
      </c>
      <c r="C7" s="71">
        <v>200</v>
      </c>
      <c r="D7" s="20" t="s">
        <v>7</v>
      </c>
      <c r="E7" s="25">
        <f>IF('CMO to PLD'!C7&lt;Limites!$C$4,Limites!$C$4,IF('CMO to PLD'!C7&gt;Limites!$C$5,Limites!$C$5,'CMO to PLD'!C7))</f>
        <v>200</v>
      </c>
      <c r="F7" s="20" t="s">
        <v>7</v>
      </c>
      <c r="G7" s="26">
        <f>'i1'!B6</f>
        <v>171.44702842379999</v>
      </c>
      <c r="H7" s="20" t="s">
        <v>8</v>
      </c>
      <c r="I7" s="43">
        <f t="shared" ca="1" si="0"/>
        <v>171.36195350750683</v>
      </c>
      <c r="J7" s="6">
        <v>6</v>
      </c>
      <c r="K7" s="6">
        <f>Limites!$C$5</f>
        <v>1197.8699999999999</v>
      </c>
      <c r="L7" s="6"/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" x14ac:dyDescent="0.25">
      <c r="A8" s="4"/>
      <c r="B8" s="45">
        <v>6</v>
      </c>
      <c r="C8" s="71">
        <v>250</v>
      </c>
      <c r="D8" s="20" t="s">
        <v>7</v>
      </c>
      <c r="E8" s="25">
        <f>IF('CMO to PLD'!C8&lt;Limites!$C$4,Limites!$C$4,IF('CMO to PLD'!C8&gt;Limites!$C$5,Limites!$C$5,'CMO to PLD'!C8))</f>
        <v>250</v>
      </c>
      <c r="F8" s="20" t="s">
        <v>7</v>
      </c>
      <c r="G8" s="26">
        <f>'i1'!B7</f>
        <v>214.30878552975</v>
      </c>
      <c r="H8" s="20" t="s">
        <v>8</v>
      </c>
      <c r="I8" s="43">
        <f t="shared" ca="1" si="0"/>
        <v>214.19994316823443</v>
      </c>
      <c r="J8" s="6">
        <v>7</v>
      </c>
      <c r="K8" s="6">
        <f>Limites!$C$5</f>
        <v>1197.8699999999999</v>
      </c>
      <c r="L8" s="6"/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 x14ac:dyDescent="0.25">
      <c r="A9" s="4"/>
      <c r="B9" s="45">
        <v>7</v>
      </c>
      <c r="C9" s="71">
        <v>300</v>
      </c>
      <c r="D9" s="20" t="s">
        <v>7</v>
      </c>
      <c r="E9" s="25">
        <f>IF('CMO to PLD'!C9&lt;Limites!$C$4,Limites!$C$4,IF('CMO to PLD'!C9&gt;Limites!$C$5,Limites!$C$5,'CMO to PLD'!C9))</f>
        <v>300</v>
      </c>
      <c r="F9" s="20" t="s">
        <v>7</v>
      </c>
      <c r="G9" s="26">
        <f>'i1'!B8</f>
        <v>257.17054263569997</v>
      </c>
      <c r="H9" s="20" t="s">
        <v>8</v>
      </c>
      <c r="I9" s="43">
        <f t="shared" ca="1" si="0"/>
        <v>257.03793282896203</v>
      </c>
      <c r="J9" s="6">
        <v>8</v>
      </c>
      <c r="K9" s="6">
        <f>Limites!$C$5</f>
        <v>1197.8699999999999</v>
      </c>
      <c r="L9" s="6"/>
      <c r="M9" s="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5" x14ac:dyDescent="0.25">
      <c r="A10" s="4"/>
      <c r="B10" s="45">
        <v>8</v>
      </c>
      <c r="C10" s="71">
        <v>330</v>
      </c>
      <c r="D10" s="20" t="s">
        <v>7</v>
      </c>
      <c r="E10" s="25">
        <f>IF('CMO to PLD'!C10&lt;Limites!$C$4,Limites!$C$4,IF('CMO to PLD'!C10&gt;Limites!$C$5,Limites!$C$5,'CMO to PLD'!C10))</f>
        <v>330</v>
      </c>
      <c r="F10" s="20" t="s">
        <v>7</v>
      </c>
      <c r="G10" s="26">
        <f>'i1'!B9</f>
        <v>282.88759689927002</v>
      </c>
      <c r="H10" s="20" t="s">
        <v>8</v>
      </c>
      <c r="I10" s="43">
        <f t="shared" ca="1" si="0"/>
        <v>282.74472457123716</v>
      </c>
      <c r="J10" s="6">
        <v>9</v>
      </c>
      <c r="K10" s="6">
        <f>Limites!$C$5</f>
        <v>1197.8699999999999</v>
      </c>
      <c r="L10" s="6"/>
      <c r="M10" s="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" x14ac:dyDescent="0.25">
      <c r="A11" s="4"/>
      <c r="B11" s="45">
        <v>9</v>
      </c>
      <c r="C11" s="71">
        <v>520</v>
      </c>
      <c r="D11" s="20" t="s">
        <v>7</v>
      </c>
      <c r="E11" s="25">
        <f>IF('CMO to PLD'!C11&lt;Limites!$C$4,Limites!$C$4,IF('CMO to PLD'!C11&gt;Limites!$C$5,Limites!$C$5,'CMO to PLD'!C11))</f>
        <v>520</v>
      </c>
      <c r="F11" s="20" t="s">
        <v>7</v>
      </c>
      <c r="G11" s="26">
        <f>'i1'!B10</f>
        <v>445.76227390188001</v>
      </c>
      <c r="H11" s="20" t="s">
        <v>8</v>
      </c>
      <c r="I11" s="43">
        <f t="shared" ca="1" si="0"/>
        <v>445.53108425492127</v>
      </c>
      <c r="J11" s="6">
        <v>10</v>
      </c>
      <c r="K11" s="6">
        <f>Limites!$C$5</f>
        <v>1197.8699999999999</v>
      </c>
      <c r="L11" s="6"/>
      <c r="M11" s="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" x14ac:dyDescent="0.25">
      <c r="A12" s="4"/>
      <c r="B12" s="45">
        <v>10</v>
      </c>
      <c r="C12" s="71">
        <v>560</v>
      </c>
      <c r="D12" s="20" t="s">
        <v>7</v>
      </c>
      <c r="E12" s="25">
        <f>IF('CMO to PLD'!C12&lt;Limites!$C$4,Limites!$C$4,IF('CMO to PLD'!C12&gt;Limites!$C$5,Limites!$C$5,'CMO to PLD'!C12))</f>
        <v>560</v>
      </c>
      <c r="F12" s="20" t="s">
        <v>7</v>
      </c>
      <c r="G12" s="26">
        <f>'i1'!B11</f>
        <v>480.05167958663998</v>
      </c>
      <c r="H12" s="20" t="s">
        <v>8</v>
      </c>
      <c r="I12" s="43">
        <f t="shared" ca="1" si="0"/>
        <v>479.80347495642263</v>
      </c>
      <c r="J12" s="6">
        <v>11</v>
      </c>
      <c r="K12" s="6">
        <f>Limites!$C$5</f>
        <v>1197.8699999999999</v>
      </c>
      <c r="L12" s="6"/>
      <c r="M12" s="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5" x14ac:dyDescent="0.25">
      <c r="A13" s="4"/>
      <c r="B13" s="45">
        <v>11</v>
      </c>
      <c r="C13" s="71">
        <v>850</v>
      </c>
      <c r="D13" s="20" t="s">
        <v>7</v>
      </c>
      <c r="E13" s="25">
        <f>IF('CMO to PLD'!C13&lt;Limites!$C$4,Limites!$C$4,IF('CMO to PLD'!C13&gt;Limites!$C$5,Limites!$C$5,'CMO to PLD'!C13))</f>
        <v>850</v>
      </c>
      <c r="F13" s="20" t="s">
        <v>7</v>
      </c>
      <c r="G13" s="26">
        <f>'i1'!B12</f>
        <v>728.64987080114997</v>
      </c>
      <c r="H13" s="20" t="s">
        <v>8</v>
      </c>
      <c r="I13" s="43">
        <f t="shared" ca="1" si="0"/>
        <v>728.27580882615837</v>
      </c>
      <c r="J13" s="6">
        <v>12</v>
      </c>
      <c r="K13" s="6">
        <f>Limites!$C$5</f>
        <v>1197.8699999999999</v>
      </c>
      <c r="L13" s="6"/>
      <c r="M13" s="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5" x14ac:dyDescent="0.25">
      <c r="A14" s="4"/>
      <c r="B14" s="45">
        <v>12</v>
      </c>
      <c r="C14" s="71">
        <v>870</v>
      </c>
      <c r="D14" s="20" t="s">
        <v>7</v>
      </c>
      <c r="E14" s="25">
        <f>IF('CMO to PLD'!C14&lt;Limites!$C$4,Limites!$C$4,IF('CMO to PLD'!C14&gt;Limites!$C$5,Limites!$C$5,'CMO to PLD'!C14))</f>
        <v>870</v>
      </c>
      <c r="F14" s="20" t="s">
        <v>7</v>
      </c>
      <c r="G14" s="26">
        <f>'i1'!B13</f>
        <v>745.79457364352993</v>
      </c>
      <c r="H14" s="20" t="s">
        <v>8</v>
      </c>
      <c r="I14" s="43">
        <f t="shared" ca="1" si="0"/>
        <v>745.40700674461084</v>
      </c>
      <c r="J14" s="6">
        <v>13</v>
      </c>
      <c r="K14" s="6">
        <f>Limites!$C$5</f>
        <v>1197.8699999999999</v>
      </c>
      <c r="L14" s="6"/>
      <c r="M14" s="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5" x14ac:dyDescent="0.25">
      <c r="A15" s="4"/>
      <c r="B15" s="45">
        <v>13</v>
      </c>
      <c r="C15" s="71">
        <v>1210</v>
      </c>
      <c r="D15" s="20" t="s">
        <v>7</v>
      </c>
      <c r="E15" s="25">
        <f>IF('CMO to PLD'!C15&lt;Limites!$C$4,Limites!$C$4,IF('CMO to PLD'!C15&gt;Limites!$C$5,Limites!$C$5,'CMO to PLD'!C15))</f>
        <v>1197.8699999999999</v>
      </c>
      <c r="F15" s="20" t="s">
        <v>7</v>
      </c>
      <c r="G15" s="26">
        <f>'i1'!B14</f>
        <v>1026.8562596900865</v>
      </c>
      <c r="H15" s="20" t="s">
        <v>8</v>
      </c>
      <c r="I15" s="43">
        <f t="shared" ca="1" si="0"/>
        <v>1026.3326659592794</v>
      </c>
      <c r="J15" s="6">
        <v>14</v>
      </c>
      <c r="K15" s="6">
        <f>Limites!$C$5</f>
        <v>1197.8699999999999</v>
      </c>
      <c r="L15" s="6"/>
      <c r="M15" s="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5" customHeight="1" x14ac:dyDescent="0.25">
      <c r="A16" s="4"/>
      <c r="B16" s="45">
        <v>14</v>
      </c>
      <c r="C16" s="71">
        <v>1210</v>
      </c>
      <c r="D16" s="20" t="s">
        <v>7</v>
      </c>
      <c r="E16" s="25">
        <f>IF('CMO to PLD'!C16&lt;Limites!$C$4,Limites!$C$4,IF('CMO to PLD'!C16&gt;Limites!$C$5,Limites!$C$5,'CMO to PLD'!C16))</f>
        <v>1197.8699999999999</v>
      </c>
      <c r="F16" s="20" t="s">
        <v>7</v>
      </c>
      <c r="G16" s="26">
        <f>'i1'!B15</f>
        <v>1026.8562596900865</v>
      </c>
      <c r="H16" s="20" t="s">
        <v>8</v>
      </c>
      <c r="I16" s="43">
        <f t="shared" ca="1" si="0"/>
        <v>1026.3326659592794</v>
      </c>
      <c r="J16" s="6">
        <v>15</v>
      </c>
      <c r="K16" s="6">
        <f>Limites!$C$5</f>
        <v>1197.8699999999999</v>
      </c>
      <c r="L16" s="6"/>
      <c r="M16" s="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5" x14ac:dyDescent="0.25">
      <c r="A17" s="4"/>
      <c r="B17" s="45">
        <v>15</v>
      </c>
      <c r="C17" s="71">
        <v>1210</v>
      </c>
      <c r="D17" s="20" t="s">
        <v>7</v>
      </c>
      <c r="E17" s="25">
        <f>IF('CMO to PLD'!C17&lt;Limites!$C$4,Limites!$C$4,IF('CMO to PLD'!C17&gt;Limites!$C$5,Limites!$C$5,'CMO to PLD'!C17))</f>
        <v>1197.8699999999999</v>
      </c>
      <c r="F17" s="20" t="s">
        <v>7</v>
      </c>
      <c r="G17" s="26">
        <f>'i1'!B16</f>
        <v>1026.8562596900865</v>
      </c>
      <c r="H17" s="20" t="s">
        <v>8</v>
      </c>
      <c r="I17" s="43">
        <f t="shared" ca="1" si="0"/>
        <v>1026.3326659592794</v>
      </c>
      <c r="J17" s="6">
        <v>16</v>
      </c>
      <c r="K17" s="6">
        <f>Limites!$C$5</f>
        <v>1197.8699999999999</v>
      </c>
      <c r="L17" s="6"/>
      <c r="M17" s="6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5" x14ac:dyDescent="0.25">
      <c r="A18" s="4"/>
      <c r="B18" s="45">
        <v>16</v>
      </c>
      <c r="C18" s="71">
        <v>1350</v>
      </c>
      <c r="D18" s="20" t="s">
        <v>7</v>
      </c>
      <c r="E18" s="25">
        <f>IF('CMO to PLD'!C18&lt;Limites!$C$4,Limites!$C$4,IF('CMO to PLD'!C18&gt;Limites!$C$5,Limites!$C$5,'CMO to PLD'!C18))</f>
        <v>1197.8699999999999</v>
      </c>
      <c r="F18" s="20" t="s">
        <v>7</v>
      </c>
      <c r="G18" s="26">
        <f>'i1'!B17</f>
        <v>1026.8562596900865</v>
      </c>
      <c r="H18" s="20" t="s">
        <v>8</v>
      </c>
      <c r="I18" s="43">
        <f t="shared" ca="1" si="0"/>
        <v>1026.3326659592794</v>
      </c>
      <c r="J18" s="6">
        <v>17</v>
      </c>
      <c r="K18" s="6">
        <f>Limites!$C$5</f>
        <v>1197.8699999999999</v>
      </c>
      <c r="L18" s="6"/>
      <c r="M18" s="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5" customHeight="1" x14ac:dyDescent="0.25">
      <c r="A19" s="4"/>
      <c r="B19" s="45">
        <v>17</v>
      </c>
      <c r="C19" s="71">
        <v>1324.18</v>
      </c>
      <c r="D19" s="20" t="s">
        <v>7</v>
      </c>
      <c r="E19" s="25">
        <f>IF('CMO to PLD'!C19&lt;Limites!$C$4,Limites!$C$4,IF('CMO to PLD'!C19&gt;Limites!$C$5,Limites!$C$5,'CMO to PLD'!C19))</f>
        <v>1197.8699999999999</v>
      </c>
      <c r="F19" s="20" t="s">
        <v>7</v>
      </c>
      <c r="G19" s="26">
        <f>'i1'!B18</f>
        <v>1026.8562596900865</v>
      </c>
      <c r="H19" s="20" t="s">
        <v>8</v>
      </c>
      <c r="I19" s="43">
        <f t="shared" ca="1" si="0"/>
        <v>1026.3326659592794</v>
      </c>
      <c r="J19" s="6">
        <v>18</v>
      </c>
      <c r="K19" s="6">
        <f>Limites!$C$5</f>
        <v>1197.8699999999999</v>
      </c>
      <c r="L19" s="6"/>
      <c r="M19" s="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5" x14ac:dyDescent="0.25">
      <c r="A20" s="4"/>
      <c r="B20" s="45">
        <v>18</v>
      </c>
      <c r="C20" s="71">
        <v>1324.18</v>
      </c>
      <c r="D20" s="20" t="s">
        <v>7</v>
      </c>
      <c r="E20" s="25">
        <f>IF('CMO to PLD'!C20&lt;Limites!$C$4,Limites!$C$4,IF('CMO to PLD'!C20&gt;Limites!$C$5,Limites!$C$5,'CMO to PLD'!C20))</f>
        <v>1197.8699999999999</v>
      </c>
      <c r="F20" s="20" t="s">
        <v>7</v>
      </c>
      <c r="G20" s="26">
        <f>'i1'!B19</f>
        <v>1026.8562596900865</v>
      </c>
      <c r="H20" s="20" t="s">
        <v>8</v>
      </c>
      <c r="I20" s="43">
        <f t="shared" ca="1" si="0"/>
        <v>1026.3326659592794</v>
      </c>
      <c r="J20" s="6">
        <v>19</v>
      </c>
      <c r="K20" s="6">
        <f>Limites!$C$5</f>
        <v>1197.8699999999999</v>
      </c>
      <c r="L20" s="6"/>
      <c r="M20" s="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5" x14ac:dyDescent="0.25">
      <c r="A21" s="4"/>
      <c r="B21" s="45">
        <v>19</v>
      </c>
      <c r="C21" s="71">
        <v>960</v>
      </c>
      <c r="D21" s="20" t="s">
        <v>7</v>
      </c>
      <c r="E21" s="25">
        <f>IF('CMO to PLD'!C21&lt;Limites!$C$4,Limites!$C$4,IF('CMO to PLD'!C21&gt;Limites!$C$5,Limites!$C$5,'CMO to PLD'!C21))</f>
        <v>960</v>
      </c>
      <c r="F21" s="20" t="s">
        <v>7</v>
      </c>
      <c r="G21" s="26">
        <f>'i1'!B20</f>
        <v>822.94573643423996</v>
      </c>
      <c r="H21" s="20" t="s">
        <v>8</v>
      </c>
      <c r="I21" s="43">
        <f t="shared" ca="1" si="0"/>
        <v>822.5273819714364</v>
      </c>
      <c r="J21" s="6">
        <v>20</v>
      </c>
      <c r="K21" s="6">
        <f>Limites!$C$5</f>
        <v>1197.8699999999999</v>
      </c>
      <c r="L21" s="6"/>
      <c r="M21" s="6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5" x14ac:dyDescent="0.25">
      <c r="A22" s="4"/>
      <c r="B22" s="45">
        <v>20</v>
      </c>
      <c r="C22" s="71">
        <v>920</v>
      </c>
      <c r="D22" s="20" t="s">
        <v>7</v>
      </c>
      <c r="E22" s="25">
        <f>IF('CMO to PLD'!C22&lt;Limites!$C$4,Limites!$C$4,IF('CMO to PLD'!C22&gt;Limites!$C$5,Limites!$C$5,'CMO to PLD'!C22))</f>
        <v>920</v>
      </c>
      <c r="F22" s="20" t="s">
        <v>7</v>
      </c>
      <c r="G22" s="26">
        <f>'i1'!B21</f>
        <v>788.65633074947993</v>
      </c>
      <c r="H22" s="20" t="s">
        <v>8</v>
      </c>
      <c r="I22" s="43">
        <f t="shared" ca="1" si="0"/>
        <v>788.25499126993498</v>
      </c>
      <c r="J22" s="6">
        <v>21</v>
      </c>
      <c r="K22" s="6">
        <f>Limites!$C$5</f>
        <v>1197.8699999999999</v>
      </c>
      <c r="L22" s="6"/>
      <c r="M22" s="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5" x14ac:dyDescent="0.25">
      <c r="A23" s="4"/>
      <c r="B23" s="45">
        <v>21</v>
      </c>
      <c r="C23" s="71">
        <v>900</v>
      </c>
      <c r="D23" s="20" t="s">
        <v>7</v>
      </c>
      <c r="E23" s="25">
        <f>IF('CMO to PLD'!C23&lt;Limites!$C$4,Limites!$C$4,IF('CMO to PLD'!C23&gt;Limites!$C$5,Limites!$C$5,'CMO to PLD'!C23))</f>
        <v>900</v>
      </c>
      <c r="F23" s="20" t="s">
        <v>7</v>
      </c>
      <c r="G23" s="26">
        <f>'i1'!B22</f>
        <v>771.51162790709998</v>
      </c>
      <c r="H23" s="20" t="s">
        <v>8</v>
      </c>
      <c r="I23" s="43">
        <f t="shared" ca="1" si="0"/>
        <v>771.11379848688603</v>
      </c>
      <c r="J23" s="6">
        <v>22</v>
      </c>
      <c r="K23" s="6">
        <f>Limites!$C$5</f>
        <v>1197.8699999999999</v>
      </c>
      <c r="L23" s="6"/>
      <c r="M23" s="6"/>
      <c r="N23" s="4"/>
      <c r="O23" s="4"/>
      <c r="P23" s="4"/>
      <c r="Q23" s="22"/>
      <c r="R23" s="4"/>
      <c r="S23" s="4"/>
      <c r="T23" s="4"/>
      <c r="U23" s="4"/>
      <c r="V23" s="4"/>
      <c r="W23" s="4"/>
      <c r="X23" s="4"/>
      <c r="Y23" s="4"/>
      <c r="Z23" s="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5" x14ac:dyDescent="0.25">
      <c r="A24" s="4"/>
      <c r="B24" s="45">
        <v>22</v>
      </c>
      <c r="C24" s="71">
        <v>800</v>
      </c>
      <c r="D24" s="20" t="s">
        <v>7</v>
      </c>
      <c r="E24" s="25">
        <f>IF('CMO to PLD'!C24&lt;Limites!$C$4,Limites!$C$4,IF('CMO to PLD'!C24&gt;Limites!$C$5,Limites!$C$5,'CMO to PLD'!C24))</f>
        <v>800</v>
      </c>
      <c r="F24" s="20" t="s">
        <v>7</v>
      </c>
      <c r="G24" s="26">
        <f>'i1'!B23</f>
        <v>685.78811369519997</v>
      </c>
      <c r="H24" s="20" t="s">
        <v>8</v>
      </c>
      <c r="I24" s="43">
        <f t="shared" ca="1" si="0"/>
        <v>685.43781916543082</v>
      </c>
      <c r="J24" s="6">
        <v>23</v>
      </c>
      <c r="K24" s="6">
        <f>Limites!$C$5</f>
        <v>1197.8699999999999</v>
      </c>
      <c r="L24" s="6"/>
      <c r="M24" s="6"/>
      <c r="N24" s="4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4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5" x14ac:dyDescent="0.25">
      <c r="A25" s="4"/>
      <c r="B25" s="45">
        <v>23</v>
      </c>
      <c r="C25" s="71">
        <v>700</v>
      </c>
      <c r="D25" s="20" t="s">
        <v>7</v>
      </c>
      <c r="E25" s="25">
        <f>IF('CMO to PLD'!C25&lt;Limites!$C$4,Limites!$C$4,IF('CMO to PLD'!C25&gt;Limites!$C$5,Limites!$C$5,'CMO to PLD'!C25))</f>
        <v>700</v>
      </c>
      <c r="F25" s="20" t="s">
        <v>7</v>
      </c>
      <c r="G25" s="26">
        <f>'i1'!B24</f>
        <v>600.06459948329996</v>
      </c>
      <c r="H25" s="20" t="s">
        <v>8</v>
      </c>
      <c r="I25" s="43">
        <f t="shared" ca="1" si="0"/>
        <v>599.75184497937914</v>
      </c>
      <c r="J25" s="6">
        <v>24</v>
      </c>
      <c r="K25" s="6">
        <f>Limites!$C$5</f>
        <v>1197.8699999999999</v>
      </c>
      <c r="L25" s="6"/>
      <c r="M25" s="6"/>
      <c r="N25" s="4"/>
      <c r="O25" s="31" t="s">
        <v>6</v>
      </c>
      <c r="P25" s="29">
        <f>'CMO to PLD'!C27</f>
        <v>698.26499999999999</v>
      </c>
      <c r="Q25" s="22" t="s">
        <v>7</v>
      </c>
      <c r="R25" s="88" t="s">
        <v>109</v>
      </c>
      <c r="S25" s="89">
        <f>E27</f>
        <v>681.12458333333325</v>
      </c>
      <c r="T25" s="22" t="s">
        <v>8</v>
      </c>
      <c r="U25" s="32" t="s">
        <v>110</v>
      </c>
      <c r="V25" s="30">
        <f ca="1">I27</f>
        <v>583.88231431245856</v>
      </c>
      <c r="W25" s="22"/>
      <c r="X25" s="37"/>
      <c r="Y25" s="37"/>
      <c r="Z25" s="4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" x14ac:dyDescent="0.25">
      <c r="A26" s="4"/>
      <c r="B26" s="45">
        <v>24</v>
      </c>
      <c r="C26" s="71">
        <v>520</v>
      </c>
      <c r="D26" s="20" t="s">
        <v>7</v>
      </c>
      <c r="E26" s="25">
        <f>IF('CMO to PLD'!C26&lt;Limites!$C$4,Limites!$C$4,IF('CMO to PLD'!C26&gt;Limites!$C$5,Limites!$C$5,'CMO to PLD'!C26))</f>
        <v>520</v>
      </c>
      <c r="F26" s="20" t="s">
        <v>7</v>
      </c>
      <c r="G26" s="26">
        <f>'i1'!B25</f>
        <v>445.76227390188001</v>
      </c>
      <c r="H26" s="20" t="s">
        <v>8</v>
      </c>
      <c r="I26" s="43">
        <f t="shared" ca="1" si="0"/>
        <v>445.53108425492127</v>
      </c>
      <c r="J26" s="6">
        <v>25</v>
      </c>
      <c r="K26" s="6">
        <f>Limites!$C$5</f>
        <v>1197.8699999999999</v>
      </c>
      <c r="L26" s="6"/>
      <c r="M26" s="6"/>
      <c r="N26" s="4"/>
      <c r="O26" s="4"/>
      <c r="P26" s="4"/>
      <c r="Q26" s="4"/>
      <c r="R26" s="4"/>
      <c r="S26" s="4"/>
      <c r="T26" s="4"/>
      <c r="U26" s="4"/>
      <c r="V26" s="4"/>
      <c r="W26" s="4"/>
      <c r="X26" s="37"/>
      <c r="Y26" s="37"/>
      <c r="Z26" s="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5.75" thickBot="1" x14ac:dyDescent="0.3">
      <c r="A27" s="4"/>
      <c r="B27" s="36"/>
      <c r="C27" s="76">
        <f>AVERAGE('CMO to PLD'!C3:C26)</f>
        <v>698.26499999999999</v>
      </c>
      <c r="D27" s="21"/>
      <c r="E27" s="77">
        <f>AVERAGE(E3:E26)</f>
        <v>681.12458333333325</v>
      </c>
      <c r="F27" s="21"/>
      <c r="G27" s="77">
        <f>AVERAGE(G3:G26)</f>
        <v>583.8837376185254</v>
      </c>
      <c r="H27" s="79" t="s">
        <v>27</v>
      </c>
      <c r="I27" s="78">
        <f ca="1">AVERAGE(I3:I26)</f>
        <v>583.88231431245856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4" t="s">
        <v>23</v>
      </c>
      <c r="V27" s="33">
        <f ca="1">VLOOKUP("Sim",Ind!B:C,2,FALSE)</f>
        <v>3</v>
      </c>
      <c r="W27" s="4"/>
      <c r="X27" s="4"/>
      <c r="Y27" s="4"/>
      <c r="Z27" s="4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5" x14ac:dyDescent="0.2">
      <c r="A28" s="4"/>
      <c r="B28" s="35"/>
      <c r="C28" s="38"/>
      <c r="D28" s="38"/>
      <c r="E28" s="38"/>
      <c r="F28" s="38"/>
      <c r="G28" s="66"/>
      <c r="H28" s="73">
        <f ca="1">V27</f>
        <v>3</v>
      </c>
      <c r="I28" s="18">
        <f>IF(Limites!$C$6/'CMO to PLD'!C27&gt;1,1,Limites!$C$6/'CMO to PLD'!C27)</f>
        <v>0.83618683451125286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x14ac:dyDescent="0.2">
      <c r="A29" s="37"/>
      <c r="B29" s="38"/>
      <c r="C29" s="38"/>
      <c r="D29" s="38"/>
      <c r="E29" s="38"/>
      <c r="F29" s="38"/>
      <c r="G29" s="38"/>
      <c r="H29" s="38"/>
      <c r="I29" s="35"/>
      <c r="J29" s="4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x14ac:dyDescent="0.2">
      <c r="A30" s="37"/>
      <c r="B30" s="38"/>
      <c r="C30" s="38"/>
      <c r="D30" s="38"/>
      <c r="E30" s="38"/>
      <c r="F30" s="38"/>
      <c r="G30" s="38"/>
      <c r="H30" s="38"/>
      <c r="I30" s="35"/>
      <c r="J30" s="4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x14ac:dyDescent="0.2">
      <c r="A31" s="37"/>
      <c r="B31" s="37"/>
      <c r="C31" s="38"/>
      <c r="D31" s="38"/>
      <c r="E31" s="38"/>
      <c r="F31" s="38"/>
      <c r="G31" s="38"/>
      <c r="H31" s="38"/>
      <c r="I31" s="35"/>
      <c r="J31" s="4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03"/>
      <c r="S33" s="37"/>
      <c r="T33" s="37"/>
      <c r="U33" s="37"/>
      <c r="V33" s="37"/>
      <c r="W33" s="37"/>
      <c r="X33" s="37"/>
      <c r="Y33" s="37"/>
      <c r="Z33" s="37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">
      <c r="A34" s="37" t="s">
        <v>20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">
      <c r="B36" s="2"/>
      <c r="C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">
      <c r="B37" s="2"/>
      <c r="C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">
      <c r="B38" s="2"/>
      <c r="C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">
      <c r="B39" s="2"/>
      <c r="C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">
      <c r="B40" s="2"/>
      <c r="C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2">
      <c r="B41" s="2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x14ac:dyDescent="0.2">
      <c r="B42" s="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2">
      <c r="B43" s="2"/>
      <c r="C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x14ac:dyDescent="0.2">
      <c r="B44" s="2"/>
      <c r="C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x14ac:dyDescent="0.2">
      <c r="B45" s="2"/>
      <c r="C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x14ac:dyDescent="0.2">
      <c r="B46" s="2"/>
      <c r="C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x14ac:dyDescent="0.2"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x14ac:dyDescent="0.2">
      <c r="B48" s="2"/>
      <c r="C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46" x14ac:dyDescent="0.2">
      <c r="B49" s="2"/>
      <c r="C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2:46" x14ac:dyDescent="0.2">
      <c r="B50" s="2"/>
      <c r="C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2:46" x14ac:dyDescent="0.2">
      <c r="B51" s="2"/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2:46" x14ac:dyDescent="0.2">
      <c r="B52" s="2"/>
      <c r="C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2:46" x14ac:dyDescent="0.2">
      <c r="B53" s="2"/>
      <c r="C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x14ac:dyDescent="0.2">
      <c r="B54" s="2"/>
      <c r="C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2:46" x14ac:dyDescent="0.2">
      <c r="B55" s="2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2:46" x14ac:dyDescent="0.2">
      <c r="B56" s="2"/>
      <c r="C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2:46" x14ac:dyDescent="0.2">
      <c r="B57" s="2"/>
      <c r="C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2:46" x14ac:dyDescent="0.2">
      <c r="B58" s="2"/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2:46" x14ac:dyDescent="0.2">
      <c r="B59" s="2"/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2:46" x14ac:dyDescent="0.2">
      <c r="B60" s="2"/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2:46" x14ac:dyDescent="0.2">
      <c r="B61" s="2"/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2:46" x14ac:dyDescent="0.2">
      <c r="B62" s="2"/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2:46" x14ac:dyDescent="0.2">
      <c r="B63" s="2"/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2:46" x14ac:dyDescent="0.2">
      <c r="B64" s="2"/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2:46" x14ac:dyDescent="0.2">
      <c r="B65" s="2"/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2:46" x14ac:dyDescent="0.2">
      <c r="B66" s="2"/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2:46" x14ac:dyDescent="0.2">
      <c r="B67" s="2"/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2:46" x14ac:dyDescent="0.2">
      <c r="B68" s="2"/>
      <c r="C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2:46" x14ac:dyDescent="0.2">
      <c r="B69" s="2"/>
      <c r="C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2:46" x14ac:dyDescent="0.2">
      <c r="B70" s="2"/>
      <c r="C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2:46" x14ac:dyDescent="0.2">
      <c r="B71" s="2"/>
      <c r="C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2:46" x14ac:dyDescent="0.2">
      <c r="B72" s="2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2:46" x14ac:dyDescent="0.2">
      <c r="B73" s="2"/>
      <c r="C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2:46" x14ac:dyDescent="0.2">
      <c r="B74" s="2"/>
      <c r="C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2:46" x14ac:dyDescent="0.2">
      <c r="B75" s="2"/>
      <c r="C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2:46" x14ac:dyDescent="0.2">
      <c r="B76" s="2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2:46" x14ac:dyDescent="0.2">
      <c r="B77" s="2"/>
      <c r="C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2:46" x14ac:dyDescent="0.2">
      <c r="B78" s="2"/>
      <c r="C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2:46" x14ac:dyDescent="0.2">
      <c r="B79" s="2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2:46" x14ac:dyDescent="0.2">
      <c r="B80" s="2"/>
      <c r="C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:46" x14ac:dyDescent="0.2">
      <c r="B81" s="2"/>
      <c r="C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:46" x14ac:dyDescent="0.2">
      <c r="B82" s="2"/>
      <c r="C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:46" x14ac:dyDescent="0.2">
      <c r="B83" s="2"/>
      <c r="C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:46" x14ac:dyDescent="0.2">
      <c r="B84" s="2"/>
      <c r="C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2:46" x14ac:dyDescent="0.2">
      <c r="B85" s="2"/>
      <c r="C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2:46" x14ac:dyDescent="0.2">
      <c r="B86" s="2"/>
      <c r="C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2:46" x14ac:dyDescent="0.2">
      <c r="B87" s="2"/>
      <c r="C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2:46" x14ac:dyDescent="0.2">
      <c r="B88" s="2"/>
      <c r="C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2:46" x14ac:dyDescent="0.2">
      <c r="B89" s="2"/>
      <c r="C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2:46" x14ac:dyDescent="0.2">
      <c r="B90" s="2"/>
      <c r="C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2:46" x14ac:dyDescent="0.2">
      <c r="B91" s="2"/>
      <c r="C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2:46" x14ac:dyDescent="0.2">
      <c r="B92" s="2"/>
      <c r="C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2:46" x14ac:dyDescent="0.2">
      <c r="B93" s="2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2:46" x14ac:dyDescent="0.2">
      <c r="B94" s="2"/>
      <c r="C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2:46" x14ac:dyDescent="0.2">
      <c r="B95" s="2"/>
      <c r="C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2:46" x14ac:dyDescent="0.2">
      <c r="B96" s="2"/>
      <c r="C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2:46" x14ac:dyDescent="0.2">
      <c r="B97" s="2"/>
      <c r="C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2:46" x14ac:dyDescent="0.2">
      <c r="B98" s="2"/>
      <c r="C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2:46" x14ac:dyDescent="0.2">
      <c r="B99" s="2"/>
      <c r="C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:46" x14ac:dyDescent="0.2">
      <c r="B100" s="2"/>
      <c r="C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:46" x14ac:dyDescent="0.2">
      <c r="B101" s="2"/>
      <c r="C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:46" x14ac:dyDescent="0.2">
      <c r="B102" s="2"/>
      <c r="C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:46" x14ac:dyDescent="0.2">
      <c r="B103" s="2"/>
      <c r="C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:46" x14ac:dyDescent="0.2">
      <c r="B104" s="2"/>
      <c r="C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:46" x14ac:dyDescent="0.2">
      <c r="B105" s="2"/>
      <c r="C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2:46" x14ac:dyDescent="0.2">
      <c r="B106" s="2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2:46" x14ac:dyDescent="0.2">
      <c r="B107" s="2"/>
      <c r="C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2:46" x14ac:dyDescent="0.2">
      <c r="B108" s="2"/>
      <c r="C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2:46" x14ac:dyDescent="0.2">
      <c r="B109" s="2"/>
      <c r="C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2:46" x14ac:dyDescent="0.2">
      <c r="B110" s="2"/>
      <c r="C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2:46" x14ac:dyDescent="0.2">
      <c r="B111" s="2"/>
      <c r="C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2:46" x14ac:dyDescent="0.2">
      <c r="B112" s="2"/>
      <c r="C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2:46" x14ac:dyDescent="0.2">
      <c r="B113" s="2"/>
      <c r="C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2:46" x14ac:dyDescent="0.2">
      <c r="B114" s="2"/>
      <c r="C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2:46" x14ac:dyDescent="0.2"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2:46" x14ac:dyDescent="0.2">
      <c r="B116" s="2"/>
      <c r="C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2:46" x14ac:dyDescent="0.2">
      <c r="B117" s="2"/>
      <c r="C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2:46" x14ac:dyDescent="0.2">
      <c r="B118" s="2"/>
      <c r="C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2:46" x14ac:dyDescent="0.2">
      <c r="B119" s="2"/>
      <c r="C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:46" x14ac:dyDescent="0.2">
      <c r="B120" s="2"/>
      <c r="C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:46" x14ac:dyDescent="0.2">
      <c r="B121" s="2"/>
      <c r="C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:46" x14ac:dyDescent="0.2">
      <c r="B122" s="2"/>
      <c r="C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:46" x14ac:dyDescent="0.2"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:46" x14ac:dyDescent="0.2">
      <c r="B124" s="2"/>
      <c r="C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:46" x14ac:dyDescent="0.2">
      <c r="B125" s="2"/>
      <c r="C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2:46" x14ac:dyDescent="0.2">
      <c r="B126" s="2"/>
      <c r="C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2:46" x14ac:dyDescent="0.2">
      <c r="B127" s="2"/>
      <c r="C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2:46" x14ac:dyDescent="0.2">
      <c r="B128" s="2"/>
      <c r="C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2:46" x14ac:dyDescent="0.2">
      <c r="B129" s="2"/>
      <c r="C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2:46" x14ac:dyDescent="0.2">
      <c r="B130" s="2"/>
      <c r="C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2:46" x14ac:dyDescent="0.2">
      <c r="B131" s="2"/>
      <c r="C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2:46" x14ac:dyDescent="0.2">
      <c r="B132" s="2"/>
      <c r="C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2:46" x14ac:dyDescent="0.2">
      <c r="B133" s="2"/>
      <c r="C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2:46" x14ac:dyDescent="0.2">
      <c r="B134" s="2"/>
      <c r="C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2:46" x14ac:dyDescent="0.2">
      <c r="B135" s="2"/>
      <c r="C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2:46" x14ac:dyDescent="0.2">
      <c r="B136" s="2"/>
      <c r="C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2:46" x14ac:dyDescent="0.2">
      <c r="B137" s="2"/>
      <c r="C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2:46" x14ac:dyDescent="0.2">
      <c r="B138" s="2"/>
      <c r="C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2:46" x14ac:dyDescent="0.2">
      <c r="B139" s="2"/>
      <c r="C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2:46" x14ac:dyDescent="0.2">
      <c r="B140" s="2"/>
      <c r="C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2:46" x14ac:dyDescent="0.2">
      <c r="B141" s="2"/>
      <c r="C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2:46" x14ac:dyDescent="0.2">
      <c r="B142" s="2"/>
      <c r="C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2:46" x14ac:dyDescent="0.2">
      <c r="B143" s="2"/>
      <c r="C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2:46" x14ac:dyDescent="0.2">
      <c r="B144" s="2"/>
      <c r="C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2:46" x14ac:dyDescent="0.2">
      <c r="B145" s="2"/>
      <c r="C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2:46" x14ac:dyDescent="0.2">
      <c r="B146" s="2"/>
      <c r="C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2:46" x14ac:dyDescent="0.2">
      <c r="B147" s="2"/>
      <c r="C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2:46" x14ac:dyDescent="0.2">
      <c r="B148" s="2"/>
      <c r="C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2:46" x14ac:dyDescent="0.2">
      <c r="B149" s="2"/>
      <c r="C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2:46" x14ac:dyDescent="0.2">
      <c r="B150" s="2"/>
      <c r="C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2:46" x14ac:dyDescent="0.2">
      <c r="B151" s="2"/>
      <c r="C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2:46" x14ac:dyDescent="0.2">
      <c r="B152" s="2"/>
      <c r="C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2:46" x14ac:dyDescent="0.2">
      <c r="B153" s="2"/>
      <c r="C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2:46" x14ac:dyDescent="0.2">
      <c r="B154" s="2"/>
      <c r="C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2:46" x14ac:dyDescent="0.2">
      <c r="B155" s="2"/>
      <c r="C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2:46" x14ac:dyDescent="0.2">
      <c r="B156" s="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2:46" x14ac:dyDescent="0.2"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2:46" x14ac:dyDescent="0.2">
      <c r="B158" s="2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2:46" x14ac:dyDescent="0.2"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2:46" x14ac:dyDescent="0.2">
      <c r="B160" s="2"/>
      <c r="C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2:46" x14ac:dyDescent="0.2">
      <c r="B161" s="2"/>
      <c r="C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2:46" x14ac:dyDescent="0.2">
      <c r="B162" s="2"/>
      <c r="C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2:46" x14ac:dyDescent="0.2">
      <c r="B163" s="2"/>
      <c r="C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2:46" x14ac:dyDescent="0.2">
      <c r="B164" s="2"/>
      <c r="C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2:46" x14ac:dyDescent="0.2">
      <c r="B165" s="2"/>
      <c r="C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2:46" x14ac:dyDescent="0.2">
      <c r="B166" s="2"/>
      <c r="C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2:46" x14ac:dyDescent="0.2">
      <c r="B167" s="2"/>
      <c r="C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2:46" x14ac:dyDescent="0.2">
      <c r="B168" s="2"/>
      <c r="C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2:46" x14ac:dyDescent="0.2">
      <c r="B169" s="2"/>
      <c r="C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2:46" x14ac:dyDescent="0.2">
      <c r="B170" s="2"/>
      <c r="C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2:46" x14ac:dyDescent="0.2">
      <c r="B171" s="2"/>
      <c r="C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2:46" x14ac:dyDescent="0.2">
      <c r="B172" s="2"/>
      <c r="C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2:46" x14ac:dyDescent="0.2">
      <c r="B173" s="2"/>
      <c r="C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2:46" x14ac:dyDescent="0.2">
      <c r="B174" s="2"/>
      <c r="C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2:46" x14ac:dyDescent="0.2">
      <c r="B175" s="2"/>
      <c r="C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2:46" x14ac:dyDescent="0.2">
      <c r="B176" s="2"/>
      <c r="C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2:46" x14ac:dyDescent="0.2">
      <c r="B177" s="2"/>
      <c r="C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2:46" x14ac:dyDescent="0.2">
      <c r="B178" s="2"/>
      <c r="C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2:46" x14ac:dyDescent="0.2">
      <c r="B179" s="2"/>
      <c r="C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2:46" x14ac:dyDescent="0.2">
      <c r="B180" s="2"/>
      <c r="C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2:46" x14ac:dyDescent="0.2">
      <c r="B181" s="2"/>
      <c r="C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2:46" x14ac:dyDescent="0.2">
      <c r="B182" s="2"/>
      <c r="C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2:46" x14ac:dyDescent="0.2">
      <c r="B183" s="2"/>
      <c r="C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2:46" x14ac:dyDescent="0.2">
      <c r="B184" s="2"/>
      <c r="C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2:46" x14ac:dyDescent="0.2">
      <c r="B185" s="2"/>
      <c r="C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2:46" x14ac:dyDescent="0.2">
      <c r="B186" s="2"/>
      <c r="C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2:46" x14ac:dyDescent="0.2">
      <c r="B187" s="2"/>
      <c r="C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2:46" x14ac:dyDescent="0.2">
      <c r="B188" s="2"/>
      <c r="C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2:46" x14ac:dyDescent="0.2">
      <c r="B189" s="2"/>
      <c r="C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2:46" x14ac:dyDescent="0.2">
      <c r="B190" s="2"/>
      <c r="C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2:46" x14ac:dyDescent="0.2">
      <c r="B191" s="2"/>
      <c r="C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2:46" x14ac:dyDescent="0.2">
      <c r="B192" s="2"/>
      <c r="C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2:46" x14ac:dyDescent="0.2">
      <c r="B193" s="2"/>
      <c r="C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2:46" x14ac:dyDescent="0.2">
      <c r="B194" s="2"/>
      <c r="C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2:46" x14ac:dyDescent="0.2">
      <c r="B195" s="2"/>
      <c r="C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2:46" x14ac:dyDescent="0.2">
      <c r="B196" s="2"/>
      <c r="C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2:46" x14ac:dyDescent="0.2">
      <c r="B197" s="2"/>
      <c r="C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2:46" x14ac:dyDescent="0.2">
      <c r="B198" s="2"/>
      <c r="C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2:46" x14ac:dyDescent="0.2">
      <c r="B199" s="2"/>
      <c r="C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2:46" x14ac:dyDescent="0.2">
      <c r="B200" s="2"/>
      <c r="C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2:46" x14ac:dyDescent="0.2">
      <c r="B201" s="2"/>
      <c r="C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2:46" x14ac:dyDescent="0.2">
      <c r="B202" s="2"/>
      <c r="C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2:46" x14ac:dyDescent="0.2">
      <c r="B203" s="2"/>
      <c r="C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2:46" x14ac:dyDescent="0.2">
      <c r="B204" s="2"/>
      <c r="C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2:46" x14ac:dyDescent="0.2">
      <c r="B205" s="2"/>
      <c r="C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2:46" x14ac:dyDescent="0.2">
      <c r="B206" s="2"/>
      <c r="C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2:46" x14ac:dyDescent="0.2">
      <c r="B207" s="2"/>
      <c r="C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2:46" x14ac:dyDescent="0.2">
      <c r="B208" s="2"/>
      <c r="C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2:46" x14ac:dyDescent="0.2">
      <c r="B209" s="2"/>
      <c r="C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2:46" x14ac:dyDescent="0.2">
      <c r="B210" s="2"/>
      <c r="C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2:46" x14ac:dyDescent="0.2">
      <c r="B211" s="2"/>
      <c r="C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2:46" x14ac:dyDescent="0.2">
      <c r="B212" s="2"/>
      <c r="C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2:46" x14ac:dyDescent="0.2">
      <c r="B213" s="2"/>
      <c r="C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2:46" x14ac:dyDescent="0.2">
      <c r="B214" s="2"/>
      <c r="C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2:46" x14ac:dyDescent="0.2"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2:46" x14ac:dyDescent="0.2">
      <c r="B216" s="2"/>
      <c r="C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2:46" x14ac:dyDescent="0.2"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2:46" x14ac:dyDescent="0.2"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2:46" x14ac:dyDescent="0.2">
      <c r="B219" s="2"/>
      <c r="C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2:46" x14ac:dyDescent="0.2">
      <c r="B220" s="2"/>
      <c r="C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2:46" x14ac:dyDescent="0.2">
      <c r="B221" s="2"/>
      <c r="C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2:46" x14ac:dyDescent="0.2">
      <c r="B222" s="2"/>
      <c r="C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2:46" x14ac:dyDescent="0.2">
      <c r="B223" s="2"/>
      <c r="C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2:46" x14ac:dyDescent="0.2">
      <c r="B224" s="2"/>
      <c r="C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2:46" x14ac:dyDescent="0.2">
      <c r="B225" s="2"/>
      <c r="C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2:46" x14ac:dyDescent="0.2">
      <c r="B226" s="2"/>
      <c r="C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2:46" x14ac:dyDescent="0.2">
      <c r="B227" s="2"/>
      <c r="C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2:46" x14ac:dyDescent="0.2">
      <c r="B228" s="2"/>
      <c r="C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2:46" x14ac:dyDescent="0.2">
      <c r="B229" s="2"/>
      <c r="C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2:46" x14ac:dyDescent="0.2">
      <c r="B230" s="2"/>
      <c r="C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2:46" x14ac:dyDescent="0.2">
      <c r="B231" s="2"/>
      <c r="C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2:46" x14ac:dyDescent="0.2">
      <c r="B232" s="2"/>
      <c r="C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2:46" x14ac:dyDescent="0.2">
      <c r="B233" s="2"/>
      <c r="C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2:46" x14ac:dyDescent="0.2">
      <c r="B234" s="2"/>
      <c r="C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2:46" x14ac:dyDescent="0.2">
      <c r="B235" s="2"/>
      <c r="C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2:46" x14ac:dyDescent="0.2">
      <c r="B236" s="2"/>
      <c r="C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2:46" x14ac:dyDescent="0.2">
      <c r="B237" s="2"/>
      <c r="C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2:46" x14ac:dyDescent="0.2">
      <c r="B238" s="2"/>
      <c r="C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2:46" x14ac:dyDescent="0.2">
      <c r="B239" s="2"/>
      <c r="C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2:46" x14ac:dyDescent="0.2">
      <c r="B240" s="2"/>
      <c r="C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2:46" x14ac:dyDescent="0.2">
      <c r="B241" s="2"/>
      <c r="C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2:46" x14ac:dyDescent="0.2">
      <c r="B242" s="2"/>
      <c r="C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2:46" x14ac:dyDescent="0.2">
      <c r="B243" s="2"/>
      <c r="C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2:46" x14ac:dyDescent="0.2">
      <c r="B244" s="2"/>
      <c r="C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2:46" x14ac:dyDescent="0.2">
      <c r="B245" s="2"/>
      <c r="C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2:46" x14ac:dyDescent="0.2">
      <c r="B246" s="2"/>
      <c r="C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2:46" x14ac:dyDescent="0.2">
      <c r="B247" s="2"/>
      <c r="C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2:46" x14ac:dyDescent="0.2">
      <c r="B248" s="2"/>
      <c r="C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2:46" x14ac:dyDescent="0.2">
      <c r="B249" s="2"/>
      <c r="C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2:46" x14ac:dyDescent="0.2">
      <c r="B250" s="2"/>
      <c r="C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2:46" x14ac:dyDescent="0.2">
      <c r="B251" s="2"/>
      <c r="C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2:46" x14ac:dyDescent="0.2">
      <c r="B252" s="2"/>
      <c r="C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2:46" x14ac:dyDescent="0.2">
      <c r="B253" s="2"/>
      <c r="C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2:46" x14ac:dyDescent="0.2">
      <c r="B254" s="2"/>
      <c r="C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2:46" x14ac:dyDescent="0.2">
      <c r="B255" s="2"/>
      <c r="C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2:46" x14ac:dyDescent="0.2">
      <c r="B256" s="2"/>
      <c r="C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</sheetData>
  <sheetProtection algorithmName="SHA-512" hashValue="nwxJoxdaSBkKRH0e5fy1IUpiHTZbpAnDqlI4EBr9vBCyJS9Nz5yK4WCP/pbpiHTsRwcf9SBBVqyjZjOOqknGdg==" saltValue="oVjCCeKUp7Ztc9qnq30gI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A36"/>
  <sheetViews>
    <sheetView showRowColHeaders="0" zoomScale="90" zoomScaleNormal="90" workbookViewId="0">
      <selection activeCell="B3" sqref="B3"/>
    </sheetView>
  </sheetViews>
  <sheetFormatPr defaultRowHeight="15" x14ac:dyDescent="0.25"/>
  <sheetData>
    <row r="1" spans="1:27" ht="35.1" customHeight="1" x14ac:dyDescent="0.25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3"/>
      <c r="V1" s="3"/>
      <c r="W1" s="3"/>
      <c r="X1" s="3"/>
      <c r="Y1" s="3"/>
      <c r="Z1" s="3"/>
      <c r="AA1" s="3"/>
    </row>
    <row r="2" spans="1:27" ht="18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"/>
      <c r="V2" s="3"/>
      <c r="W2" s="3"/>
      <c r="X2" s="3"/>
      <c r="Y2" s="3"/>
      <c r="Z2" s="3"/>
      <c r="AA2" s="3"/>
    </row>
    <row r="3" spans="1:27" x14ac:dyDescent="0.25">
      <c r="A3" s="16"/>
      <c r="B3" s="16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  <c r="X3" s="3"/>
      <c r="Y3" s="3"/>
      <c r="Z3" s="3"/>
      <c r="AA3" s="3"/>
    </row>
    <row r="4" spans="1:27" x14ac:dyDescent="0.25">
      <c r="A4" s="1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  <c r="W4" s="3"/>
      <c r="X4" s="3"/>
      <c r="Y4" s="3"/>
      <c r="Z4" s="3"/>
      <c r="AA4" s="3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3"/>
      <c r="Z5" s="3"/>
      <c r="AA5" s="3"/>
    </row>
    <row r="6" spans="1:27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3"/>
      <c r="V6" s="3"/>
      <c r="W6" s="3"/>
      <c r="X6" s="3"/>
      <c r="Y6" s="3"/>
      <c r="Z6" s="3"/>
      <c r="AA6" s="3"/>
    </row>
    <row r="7" spans="1:27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3"/>
      <c r="V7" s="3"/>
      <c r="W7" s="3"/>
      <c r="X7" s="3"/>
      <c r="Y7" s="3"/>
      <c r="Z7" s="3"/>
      <c r="AA7" s="3"/>
    </row>
    <row r="8" spans="1:2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3"/>
      <c r="V8" s="3"/>
      <c r="W8" s="3"/>
      <c r="X8" s="3"/>
      <c r="Y8" s="3"/>
      <c r="Z8" s="3"/>
      <c r="AA8" s="3"/>
    </row>
    <row r="9" spans="1:2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3"/>
      <c r="W9" s="3"/>
      <c r="X9" s="3"/>
      <c r="Y9" s="3"/>
      <c r="Z9" s="3"/>
      <c r="AA9" s="3"/>
    </row>
    <row r="10" spans="1:27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3"/>
      <c r="V10" s="3"/>
      <c r="W10" s="3"/>
      <c r="X10" s="3"/>
      <c r="Y10" s="3"/>
      <c r="Z10" s="3"/>
      <c r="AA10" s="3"/>
    </row>
    <row r="11" spans="1:27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3"/>
      <c r="V11" s="3"/>
      <c r="W11" s="3"/>
      <c r="X11" s="3"/>
      <c r="Y11" s="3"/>
      <c r="Z11" s="3"/>
      <c r="AA11" s="3"/>
    </row>
    <row r="12" spans="1:27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3"/>
      <c r="V12" s="24"/>
      <c r="W12" s="3"/>
      <c r="X12" s="3"/>
      <c r="Y12" s="3"/>
      <c r="Z12" s="3"/>
      <c r="AA12" s="3"/>
    </row>
    <row r="13" spans="1:27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3"/>
      <c r="V13" s="24"/>
      <c r="W13" s="3"/>
      <c r="X13" s="3"/>
      <c r="Y13" s="3"/>
      <c r="Z13" s="3"/>
      <c r="AA13" s="3"/>
    </row>
    <row r="14" spans="1:27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3"/>
      <c r="V14" s="3"/>
      <c r="W14" s="3"/>
      <c r="X14" s="3"/>
      <c r="Y14" s="3"/>
      <c r="Z14" s="3"/>
      <c r="AA14" s="3"/>
    </row>
    <row r="15" spans="1:27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3"/>
      <c r="V15" s="3"/>
      <c r="W15" s="3"/>
      <c r="X15" s="3"/>
      <c r="Y15" s="3"/>
      <c r="Z15" s="3"/>
      <c r="AA15" s="3"/>
    </row>
    <row r="16" spans="1:2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3"/>
      <c r="V16" s="3"/>
      <c r="W16" s="3"/>
      <c r="X16" s="3"/>
      <c r="Y16" s="3"/>
      <c r="Z16" s="3"/>
      <c r="AA16" s="3"/>
    </row>
    <row r="17" spans="1:27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3"/>
      <c r="V17" s="3"/>
      <c r="W17" s="3"/>
      <c r="X17" s="3"/>
      <c r="Y17" s="3"/>
      <c r="Z17" s="3"/>
      <c r="AA17" s="3"/>
    </row>
    <row r="18" spans="1:2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3"/>
      <c r="V18" s="3"/>
      <c r="W18" s="3"/>
      <c r="X18" s="3"/>
      <c r="Y18" s="3"/>
      <c r="Z18" s="3"/>
      <c r="AA18" s="3"/>
    </row>
    <row r="19" spans="1:27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"/>
      <c r="V19" s="3"/>
      <c r="W19" s="3"/>
      <c r="X19" s="3"/>
      <c r="Y19" s="3"/>
      <c r="Z19" s="3"/>
      <c r="AA19" s="3"/>
    </row>
    <row r="20" spans="1:27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3"/>
      <c r="V20" s="3"/>
      <c r="W20" s="3"/>
      <c r="X20" s="3"/>
      <c r="Y20" s="3"/>
      <c r="Z20" s="3"/>
      <c r="AA20" s="3"/>
    </row>
    <row r="21" spans="1:27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3"/>
      <c r="V21" s="3"/>
      <c r="W21" s="3"/>
      <c r="X21" s="3"/>
      <c r="Y21" s="3"/>
      <c r="Z21" s="3"/>
      <c r="AA21" s="3"/>
    </row>
    <row r="22" spans="1:27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3"/>
      <c r="V22" s="3"/>
      <c r="W22" s="3"/>
      <c r="X22" s="3"/>
      <c r="Y22" s="3"/>
      <c r="Z22" s="3"/>
      <c r="AA22" s="3"/>
    </row>
    <row r="23" spans="1:27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 t="s">
        <v>14</v>
      </c>
      <c r="T23" s="8"/>
      <c r="U23" s="3"/>
      <c r="V23" s="3"/>
      <c r="W23" s="3"/>
      <c r="X23" s="3"/>
      <c r="Y23" s="3"/>
      <c r="Z23" s="3"/>
      <c r="AA23" s="3"/>
    </row>
    <row r="24" spans="1:2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3"/>
      <c r="V24" s="3"/>
      <c r="W24" s="3"/>
      <c r="X24" s="3"/>
      <c r="Y24" s="3"/>
      <c r="Z24" s="3"/>
      <c r="AA24" s="3"/>
    </row>
    <row r="25" spans="1:27" x14ac:dyDescent="0.25">
      <c r="A25" s="8"/>
      <c r="B25" s="17" t="s">
        <v>13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3"/>
      <c r="V25" s="3"/>
      <c r="W25" s="3"/>
      <c r="X25" s="3"/>
      <c r="Y25" s="3"/>
      <c r="Z25" s="3"/>
      <c r="AA25" s="3"/>
    </row>
    <row r="26" spans="1:2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3"/>
      <c r="V26" s="3"/>
      <c r="W26" s="3"/>
      <c r="X26" s="3"/>
      <c r="Y26" s="3"/>
      <c r="Z26" s="3"/>
      <c r="AA26" s="3"/>
    </row>
    <row r="27" spans="1:2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</sheetData>
  <sheetProtection algorithmName="SHA-512" hashValue="WeAl1W61wgmqx9iu6yT07FFQOubJZR1sL5dzGiGV+bqDek72e4bFLSPxUzGxH1oxyXd111uOVRycQWTz1bfZFQ==" saltValue="9XQNSxEgPniEvY4hfkdjGg==" spinCount="100000" sheet="1" objects="1" scenarios="1" selectLockedCells="1"/>
  <mergeCells count="1">
    <mergeCell ref="A1:T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C28"/>
  <sheetViews>
    <sheetView showGridLines="0" showRowColHeaders="0" zoomScale="120" zoomScaleNormal="120" workbookViewId="0">
      <selection activeCell="B3" sqref="B3"/>
    </sheetView>
  </sheetViews>
  <sheetFormatPr defaultRowHeight="11.25" x14ac:dyDescent="0.2"/>
  <cols>
    <col min="1" max="1" width="9.85546875" style="1" bestFit="1" customWidth="1"/>
    <col min="2" max="2" width="15" style="1" bestFit="1" customWidth="1"/>
    <col min="3" max="3" width="12.85546875" style="1" bestFit="1" customWidth="1"/>
    <col min="4" max="16384" width="9.140625" style="1"/>
  </cols>
  <sheetData>
    <row r="1" spans="1:3" x14ac:dyDescent="0.2">
      <c r="A1" s="113" t="s">
        <v>90</v>
      </c>
      <c r="B1" s="90" t="s">
        <v>95</v>
      </c>
      <c r="C1" s="94" t="s">
        <v>91</v>
      </c>
    </row>
    <row r="2" spans="1:3" x14ac:dyDescent="0.2">
      <c r="A2" s="114"/>
      <c r="B2" s="91" t="str">
        <f ca="1">"i"&amp;'CMO to PLD'!V27</f>
        <v>i3</v>
      </c>
      <c r="C2" s="95" t="s">
        <v>94</v>
      </c>
    </row>
    <row r="3" spans="1:3" x14ac:dyDescent="0.2">
      <c r="A3" s="93" t="s">
        <v>89</v>
      </c>
      <c r="B3" s="92">
        <f ca="1">INDIRECT("'"&amp;B2&amp;"'!B27")</f>
        <v>1</v>
      </c>
      <c r="C3" s="95" t="s">
        <v>93</v>
      </c>
    </row>
    <row r="4" spans="1:3" x14ac:dyDescent="0.2">
      <c r="A4" s="84">
        <f>'CMO to PLD'!C3</f>
        <v>20</v>
      </c>
      <c r="B4" s="85">
        <f ca="1">$A4*B$3</f>
        <v>20</v>
      </c>
      <c r="C4" s="96">
        <f ca="1">IF(B4&lt;Limites!$C$4,Limites!$C$4,IF(B4&gt;Limites!$C$5,Limites!$C$5,B4))</f>
        <v>49.77</v>
      </c>
    </row>
    <row r="5" spans="1:3" x14ac:dyDescent="0.2">
      <c r="A5" s="84">
        <f>'CMO to PLD'!C4</f>
        <v>110</v>
      </c>
      <c r="B5" s="85">
        <f t="shared" ref="B5:B27" ca="1" si="0">$A5*B$3</f>
        <v>110</v>
      </c>
      <c r="C5" s="96">
        <f ca="1">IF(B5&lt;Limites!$C$4,Limites!$C$4,IF(B5&gt;Limites!$C$5,Limites!$C$5,B5))</f>
        <v>110</v>
      </c>
    </row>
    <row r="6" spans="1:3" x14ac:dyDescent="0.2">
      <c r="A6" s="84">
        <f>'CMO to PLD'!C5</f>
        <v>120</v>
      </c>
      <c r="B6" s="85">
        <f t="shared" ca="1" si="0"/>
        <v>120</v>
      </c>
      <c r="C6" s="96">
        <f ca="1">IF(B6&lt;Limites!$C$4,Limites!$C$4,IF(B6&gt;Limites!$C$5,Limites!$C$5,B6))</f>
        <v>120</v>
      </c>
    </row>
    <row r="7" spans="1:3" x14ac:dyDescent="0.2">
      <c r="A7" s="84">
        <f>'CMO to PLD'!C6</f>
        <v>200</v>
      </c>
      <c r="B7" s="85">
        <f t="shared" ca="1" si="0"/>
        <v>200</v>
      </c>
      <c r="C7" s="96">
        <f ca="1">IF(B7&lt;Limites!$C$4,Limites!$C$4,IF(B7&gt;Limites!$C$5,Limites!$C$5,B7))</f>
        <v>200</v>
      </c>
    </row>
    <row r="8" spans="1:3" x14ac:dyDescent="0.2">
      <c r="A8" s="84">
        <f>'CMO to PLD'!C7</f>
        <v>200</v>
      </c>
      <c r="B8" s="85">
        <f t="shared" ca="1" si="0"/>
        <v>200</v>
      </c>
      <c r="C8" s="96">
        <f ca="1">IF(B8&lt;Limites!$C$4,Limites!$C$4,IF(B8&gt;Limites!$C$5,Limites!$C$5,B8))</f>
        <v>200</v>
      </c>
    </row>
    <row r="9" spans="1:3" x14ac:dyDescent="0.2">
      <c r="A9" s="84">
        <f>'CMO to PLD'!C8</f>
        <v>250</v>
      </c>
      <c r="B9" s="85">
        <f t="shared" ca="1" si="0"/>
        <v>250</v>
      </c>
      <c r="C9" s="96">
        <f ca="1">IF(B9&lt;Limites!$C$4,Limites!$C$4,IF(B9&gt;Limites!$C$5,Limites!$C$5,B9))</f>
        <v>250</v>
      </c>
    </row>
    <row r="10" spans="1:3" x14ac:dyDescent="0.2">
      <c r="A10" s="84">
        <f>'CMO to PLD'!C9</f>
        <v>300</v>
      </c>
      <c r="B10" s="85">
        <f t="shared" ca="1" si="0"/>
        <v>300</v>
      </c>
      <c r="C10" s="96">
        <f ca="1">IF(B10&lt;Limites!$C$4,Limites!$C$4,IF(B10&gt;Limites!$C$5,Limites!$C$5,B10))</f>
        <v>300</v>
      </c>
    </row>
    <row r="11" spans="1:3" x14ac:dyDescent="0.2">
      <c r="A11" s="84">
        <f>'CMO to PLD'!C10</f>
        <v>330</v>
      </c>
      <c r="B11" s="85">
        <f t="shared" ca="1" si="0"/>
        <v>330</v>
      </c>
      <c r="C11" s="96">
        <f ca="1">IF(B11&lt;Limites!$C$4,Limites!$C$4,IF(B11&gt;Limites!$C$5,Limites!$C$5,B11))</f>
        <v>330</v>
      </c>
    </row>
    <row r="12" spans="1:3" x14ac:dyDescent="0.2">
      <c r="A12" s="84">
        <f>'CMO to PLD'!C11</f>
        <v>520</v>
      </c>
      <c r="B12" s="85">
        <f t="shared" ca="1" si="0"/>
        <v>520</v>
      </c>
      <c r="C12" s="96">
        <f ca="1">IF(B12&lt;Limites!$C$4,Limites!$C$4,IF(B12&gt;Limites!$C$5,Limites!$C$5,B12))</f>
        <v>520</v>
      </c>
    </row>
    <row r="13" spans="1:3" x14ac:dyDescent="0.2">
      <c r="A13" s="84">
        <f>'CMO to PLD'!C12</f>
        <v>560</v>
      </c>
      <c r="B13" s="85">
        <f t="shared" ca="1" si="0"/>
        <v>560</v>
      </c>
      <c r="C13" s="96">
        <f ca="1">IF(B13&lt;Limites!$C$4,Limites!$C$4,IF(B13&gt;Limites!$C$5,Limites!$C$5,B13))</f>
        <v>560</v>
      </c>
    </row>
    <row r="14" spans="1:3" x14ac:dyDescent="0.2">
      <c r="A14" s="84">
        <f>'CMO to PLD'!C13</f>
        <v>850</v>
      </c>
      <c r="B14" s="85">
        <f t="shared" ca="1" si="0"/>
        <v>850</v>
      </c>
      <c r="C14" s="96">
        <f ca="1">IF(B14&lt;Limites!$C$4,Limites!$C$4,IF(B14&gt;Limites!$C$5,Limites!$C$5,B14))</f>
        <v>850</v>
      </c>
    </row>
    <row r="15" spans="1:3" x14ac:dyDescent="0.2">
      <c r="A15" s="84">
        <f>'CMO to PLD'!C14</f>
        <v>870</v>
      </c>
      <c r="B15" s="85">
        <f t="shared" ca="1" si="0"/>
        <v>870</v>
      </c>
      <c r="C15" s="96">
        <f ca="1">IF(B15&lt;Limites!$C$4,Limites!$C$4,IF(B15&gt;Limites!$C$5,Limites!$C$5,B15))</f>
        <v>870</v>
      </c>
    </row>
    <row r="16" spans="1:3" x14ac:dyDescent="0.2">
      <c r="A16" s="84">
        <f>'CMO to PLD'!C15</f>
        <v>1210</v>
      </c>
      <c r="B16" s="85">
        <f t="shared" ca="1" si="0"/>
        <v>1210</v>
      </c>
      <c r="C16" s="96">
        <f ca="1">IF(B16&lt;Limites!$C$4,Limites!$C$4,IF(B16&gt;Limites!$C$5,Limites!$C$5,B16))</f>
        <v>1197.8699999999999</v>
      </c>
    </row>
    <row r="17" spans="1:3" x14ac:dyDescent="0.2">
      <c r="A17" s="84">
        <f>'CMO to PLD'!C16</f>
        <v>1210</v>
      </c>
      <c r="B17" s="85">
        <f t="shared" ca="1" si="0"/>
        <v>1210</v>
      </c>
      <c r="C17" s="96">
        <f ca="1">IF(B17&lt;Limites!$C$4,Limites!$C$4,IF(B17&gt;Limites!$C$5,Limites!$C$5,B17))</f>
        <v>1197.8699999999999</v>
      </c>
    </row>
    <row r="18" spans="1:3" x14ac:dyDescent="0.2">
      <c r="A18" s="84">
        <f>'CMO to PLD'!C17</f>
        <v>1210</v>
      </c>
      <c r="B18" s="85">
        <f t="shared" ca="1" si="0"/>
        <v>1210</v>
      </c>
      <c r="C18" s="96">
        <f ca="1">IF(B18&lt;Limites!$C$4,Limites!$C$4,IF(B18&gt;Limites!$C$5,Limites!$C$5,B18))</f>
        <v>1197.8699999999999</v>
      </c>
    </row>
    <row r="19" spans="1:3" x14ac:dyDescent="0.2">
      <c r="A19" s="84">
        <f>'CMO to PLD'!C18</f>
        <v>1350</v>
      </c>
      <c r="B19" s="85">
        <f t="shared" ca="1" si="0"/>
        <v>1350</v>
      </c>
      <c r="C19" s="96">
        <f ca="1">IF(B19&lt;Limites!$C$4,Limites!$C$4,IF(B19&gt;Limites!$C$5,Limites!$C$5,B19))</f>
        <v>1197.8699999999999</v>
      </c>
    </row>
    <row r="20" spans="1:3" x14ac:dyDescent="0.2">
      <c r="A20" s="84">
        <f>'CMO to PLD'!C19</f>
        <v>1324.18</v>
      </c>
      <c r="B20" s="85">
        <f t="shared" ca="1" si="0"/>
        <v>1324.18</v>
      </c>
      <c r="C20" s="96">
        <f ca="1">IF(B20&lt;Limites!$C$4,Limites!$C$4,IF(B20&gt;Limites!$C$5,Limites!$C$5,B20))</f>
        <v>1197.8699999999999</v>
      </c>
    </row>
    <row r="21" spans="1:3" x14ac:dyDescent="0.2">
      <c r="A21" s="84">
        <f>'CMO to PLD'!C20</f>
        <v>1324.18</v>
      </c>
      <c r="B21" s="85">
        <f t="shared" ca="1" si="0"/>
        <v>1324.18</v>
      </c>
      <c r="C21" s="96">
        <f ca="1">IF(B21&lt;Limites!$C$4,Limites!$C$4,IF(B21&gt;Limites!$C$5,Limites!$C$5,B21))</f>
        <v>1197.8699999999999</v>
      </c>
    </row>
    <row r="22" spans="1:3" x14ac:dyDescent="0.2">
      <c r="A22" s="84">
        <f>'CMO to PLD'!C21</f>
        <v>960</v>
      </c>
      <c r="B22" s="85">
        <f t="shared" ca="1" si="0"/>
        <v>960</v>
      </c>
      <c r="C22" s="96">
        <f ca="1">IF(B22&lt;Limites!$C$4,Limites!$C$4,IF(B22&gt;Limites!$C$5,Limites!$C$5,B22))</f>
        <v>960</v>
      </c>
    </row>
    <row r="23" spans="1:3" x14ac:dyDescent="0.2">
      <c r="A23" s="84">
        <f>'CMO to PLD'!C22</f>
        <v>920</v>
      </c>
      <c r="B23" s="85">
        <f t="shared" ca="1" si="0"/>
        <v>920</v>
      </c>
      <c r="C23" s="96">
        <f ca="1">IF(B23&lt;Limites!$C$4,Limites!$C$4,IF(B23&gt;Limites!$C$5,Limites!$C$5,B23))</f>
        <v>920</v>
      </c>
    </row>
    <row r="24" spans="1:3" x14ac:dyDescent="0.2">
      <c r="A24" s="84">
        <f>'CMO to PLD'!C23</f>
        <v>900</v>
      </c>
      <c r="B24" s="85">
        <f t="shared" ca="1" si="0"/>
        <v>900</v>
      </c>
      <c r="C24" s="96">
        <f ca="1">IF(B24&lt;Limites!$C$4,Limites!$C$4,IF(B24&gt;Limites!$C$5,Limites!$C$5,B24))</f>
        <v>900</v>
      </c>
    </row>
    <row r="25" spans="1:3" x14ac:dyDescent="0.2">
      <c r="A25" s="84">
        <f>'CMO to PLD'!C24</f>
        <v>800</v>
      </c>
      <c r="B25" s="85">
        <f t="shared" ca="1" si="0"/>
        <v>800</v>
      </c>
      <c r="C25" s="96">
        <f ca="1">IF(B25&lt;Limites!$C$4,Limites!$C$4,IF(B25&gt;Limites!$C$5,Limites!$C$5,B25))</f>
        <v>800</v>
      </c>
    </row>
    <row r="26" spans="1:3" x14ac:dyDescent="0.2">
      <c r="A26" s="84">
        <f>'CMO to PLD'!C25</f>
        <v>700</v>
      </c>
      <c r="B26" s="85">
        <f t="shared" ca="1" si="0"/>
        <v>700</v>
      </c>
      <c r="C26" s="96">
        <f ca="1">IF(B26&lt;Limites!$C$4,Limites!$C$4,IF(B26&gt;Limites!$C$5,Limites!$C$5,B26))</f>
        <v>700</v>
      </c>
    </row>
    <row r="27" spans="1:3" x14ac:dyDescent="0.2">
      <c r="A27" s="84">
        <f>'CMO to PLD'!C26</f>
        <v>520</v>
      </c>
      <c r="B27" s="85">
        <f t="shared" ca="1" si="0"/>
        <v>520</v>
      </c>
      <c r="C27" s="96">
        <f ca="1">IF(B27&lt;Limites!$C$4,Limites!$C$4,IF(B27&gt;Limites!$C$5,Limites!$C$5,B27))</f>
        <v>520</v>
      </c>
    </row>
    <row r="28" spans="1:3" x14ac:dyDescent="0.2">
      <c r="A28" s="86" t="s">
        <v>88</v>
      </c>
      <c r="B28" s="87">
        <f ca="1">ROUND(AVERAGE(B4:B27),2)</f>
        <v>698.27</v>
      </c>
      <c r="C28" s="97">
        <f t="shared" ref="C28" ca="1" si="1">ROUND(AVERAGE(C4:C27),2)</f>
        <v>681.12</v>
      </c>
    </row>
  </sheetData>
  <sheetProtection algorithmName="SHA-512" hashValue="657bDAx+4bbxRuDICzFtwoYwR0L16qTjywFlGJRECpqJ8SDxD3a95ZBfFH1bBYN+ta8xnVqG4cMqIjIvOb+bbw==" saltValue="kriePF/JVM1BAbR3OOA5Kg==" spinCount="100000" sheet="1" objects="1" scenarios="1"/>
  <mergeCells count="1">
    <mergeCell ref="A1:A2"/>
  </mergeCells>
  <dataValidations disablePrompts="1" count="1">
    <dataValidation type="decimal" showInputMessage="1" showErrorMessage="1" sqref="A4:A27">
      <formula1>0</formula1>
      <formula2>9999.99</formula2>
    </dataValidation>
  </dataValidations>
  <pageMargins left="0.511811024" right="0.511811024" top="0.78740157499999996" bottom="0.78740157499999996" header="0.31496062000000002" footer="0.31496062000000002"/>
  <ignoredErrors>
    <ignoredError sqref="A4:A2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51"/>
  <sheetViews>
    <sheetView workbookViewId="0">
      <selection activeCell="G29" sqref="G29"/>
    </sheetView>
  </sheetViews>
  <sheetFormatPr defaultRowHeight="11.25" x14ac:dyDescent="0.2"/>
  <cols>
    <col min="1" max="1" width="3.85546875" style="1" bestFit="1" customWidth="1"/>
    <col min="2" max="2" width="4.5703125" style="1" bestFit="1" customWidth="1"/>
    <col min="3" max="3" width="2.7109375" style="1" bestFit="1" customWidth="1"/>
    <col min="4" max="16384" width="9.140625" style="1"/>
  </cols>
  <sheetData>
    <row r="1" spans="1:7" x14ac:dyDescent="0.2">
      <c r="A1" s="67" t="s">
        <v>86</v>
      </c>
      <c r="B1" s="67" t="s">
        <v>87</v>
      </c>
      <c r="C1" s="67" t="s">
        <v>27</v>
      </c>
    </row>
    <row r="2" spans="1:7" x14ac:dyDescent="0.2">
      <c r="A2" s="1" t="s">
        <v>36</v>
      </c>
      <c r="B2" s="1" t="str">
        <f ca="1">INDIRECT("'"&amp;A2&amp;"'!B29")</f>
        <v>Não</v>
      </c>
      <c r="C2" s="1">
        <v>1</v>
      </c>
      <c r="E2" s="68"/>
      <c r="G2" s="68"/>
    </row>
    <row r="3" spans="1:7" x14ac:dyDescent="0.2">
      <c r="A3" s="1" t="s">
        <v>37</v>
      </c>
      <c r="B3" s="1" t="str">
        <f t="shared" ref="B3:B51" ca="1" si="0">INDIRECT("'"&amp;A3&amp;"'!B29")</f>
        <v>Não</v>
      </c>
      <c r="C3" s="1">
        <v>2</v>
      </c>
    </row>
    <row r="4" spans="1:7" x14ac:dyDescent="0.2">
      <c r="A4" s="1" t="s">
        <v>38</v>
      </c>
      <c r="B4" s="1" t="str">
        <f t="shared" ca="1" si="0"/>
        <v>Sim</v>
      </c>
      <c r="C4" s="1">
        <v>3</v>
      </c>
    </row>
    <row r="5" spans="1:7" x14ac:dyDescent="0.2">
      <c r="A5" s="1" t="s">
        <v>39</v>
      </c>
      <c r="B5" s="1" t="str">
        <f t="shared" ca="1" si="0"/>
        <v>-</v>
      </c>
      <c r="C5" s="1">
        <v>4</v>
      </c>
    </row>
    <row r="6" spans="1:7" x14ac:dyDescent="0.2">
      <c r="A6" s="1" t="s">
        <v>40</v>
      </c>
      <c r="B6" s="1" t="str">
        <f t="shared" ca="1" si="0"/>
        <v>-</v>
      </c>
      <c r="C6" s="1">
        <v>5</v>
      </c>
    </row>
    <row r="7" spans="1:7" x14ac:dyDescent="0.2">
      <c r="A7" s="1" t="s">
        <v>41</v>
      </c>
      <c r="B7" s="1" t="str">
        <f t="shared" ca="1" si="0"/>
        <v>-</v>
      </c>
      <c r="C7" s="1">
        <v>6</v>
      </c>
    </row>
    <row r="8" spans="1:7" x14ac:dyDescent="0.2">
      <c r="A8" s="1" t="s">
        <v>42</v>
      </c>
      <c r="B8" s="1" t="str">
        <f t="shared" ca="1" si="0"/>
        <v>-</v>
      </c>
      <c r="C8" s="1">
        <v>7</v>
      </c>
    </row>
    <row r="9" spans="1:7" x14ac:dyDescent="0.2">
      <c r="A9" s="1" t="s">
        <v>43</v>
      </c>
      <c r="B9" s="1" t="str">
        <f t="shared" ca="1" si="0"/>
        <v>-</v>
      </c>
      <c r="C9" s="1">
        <v>8</v>
      </c>
    </row>
    <row r="10" spans="1:7" x14ac:dyDescent="0.2">
      <c r="A10" s="1" t="s">
        <v>44</v>
      </c>
      <c r="B10" s="1" t="str">
        <f t="shared" ca="1" si="0"/>
        <v>-</v>
      </c>
      <c r="C10" s="1">
        <v>9</v>
      </c>
    </row>
    <row r="11" spans="1:7" x14ac:dyDescent="0.2">
      <c r="A11" s="1" t="s">
        <v>45</v>
      </c>
      <c r="B11" s="1" t="str">
        <f t="shared" ca="1" si="0"/>
        <v>-</v>
      </c>
      <c r="C11" s="1">
        <v>10</v>
      </c>
    </row>
    <row r="12" spans="1:7" x14ac:dyDescent="0.2">
      <c r="A12" s="1" t="s">
        <v>46</v>
      </c>
      <c r="B12" s="1" t="e">
        <f t="shared" ca="1" si="0"/>
        <v>#REF!</v>
      </c>
      <c r="C12" s="1">
        <v>11</v>
      </c>
    </row>
    <row r="13" spans="1:7" x14ac:dyDescent="0.2">
      <c r="A13" s="1" t="s">
        <v>47</v>
      </c>
      <c r="B13" s="1" t="e">
        <f t="shared" ca="1" si="0"/>
        <v>#REF!</v>
      </c>
      <c r="C13" s="1">
        <v>12</v>
      </c>
    </row>
    <row r="14" spans="1:7" x14ac:dyDescent="0.2">
      <c r="A14" s="1" t="s">
        <v>48</v>
      </c>
      <c r="B14" s="1" t="e">
        <f t="shared" ca="1" si="0"/>
        <v>#REF!</v>
      </c>
      <c r="C14" s="1">
        <v>13</v>
      </c>
    </row>
    <row r="15" spans="1:7" x14ac:dyDescent="0.2">
      <c r="A15" s="1" t="s">
        <v>49</v>
      </c>
      <c r="B15" s="1" t="e">
        <f t="shared" ca="1" si="0"/>
        <v>#REF!</v>
      </c>
      <c r="C15" s="1">
        <v>14</v>
      </c>
    </row>
    <row r="16" spans="1:7" x14ac:dyDescent="0.2">
      <c r="A16" s="1" t="s">
        <v>50</v>
      </c>
      <c r="B16" s="1" t="e">
        <f t="shared" ca="1" si="0"/>
        <v>#REF!</v>
      </c>
      <c r="C16" s="1">
        <v>15</v>
      </c>
    </row>
    <row r="17" spans="1:3" x14ac:dyDescent="0.2">
      <c r="A17" s="1" t="s">
        <v>51</v>
      </c>
      <c r="B17" s="1" t="e">
        <f t="shared" ca="1" si="0"/>
        <v>#REF!</v>
      </c>
      <c r="C17" s="1">
        <v>16</v>
      </c>
    </row>
    <row r="18" spans="1:3" x14ac:dyDescent="0.2">
      <c r="A18" s="1" t="s">
        <v>52</v>
      </c>
      <c r="B18" s="1" t="e">
        <f t="shared" ca="1" si="0"/>
        <v>#REF!</v>
      </c>
      <c r="C18" s="1">
        <v>17</v>
      </c>
    </row>
    <row r="19" spans="1:3" x14ac:dyDescent="0.2">
      <c r="A19" s="1" t="s">
        <v>53</v>
      </c>
      <c r="B19" s="1" t="e">
        <f t="shared" ca="1" si="0"/>
        <v>#REF!</v>
      </c>
      <c r="C19" s="1">
        <v>18</v>
      </c>
    </row>
    <row r="20" spans="1:3" x14ac:dyDescent="0.2">
      <c r="A20" s="1" t="s">
        <v>54</v>
      </c>
      <c r="B20" s="1" t="e">
        <f t="shared" ca="1" si="0"/>
        <v>#REF!</v>
      </c>
      <c r="C20" s="1">
        <v>19</v>
      </c>
    </row>
    <row r="21" spans="1:3" x14ac:dyDescent="0.2">
      <c r="A21" s="1" t="s">
        <v>55</v>
      </c>
      <c r="B21" s="1" t="e">
        <f t="shared" ca="1" si="0"/>
        <v>#REF!</v>
      </c>
      <c r="C21" s="1">
        <v>20</v>
      </c>
    </row>
    <row r="22" spans="1:3" x14ac:dyDescent="0.2">
      <c r="A22" s="1" t="s">
        <v>56</v>
      </c>
      <c r="B22" s="1" t="e">
        <f t="shared" ca="1" si="0"/>
        <v>#REF!</v>
      </c>
      <c r="C22" s="1">
        <v>21</v>
      </c>
    </row>
    <row r="23" spans="1:3" x14ac:dyDescent="0.2">
      <c r="A23" s="1" t="s">
        <v>57</v>
      </c>
      <c r="B23" s="1" t="e">
        <f t="shared" ca="1" si="0"/>
        <v>#REF!</v>
      </c>
      <c r="C23" s="1">
        <v>22</v>
      </c>
    </row>
    <row r="24" spans="1:3" x14ac:dyDescent="0.2">
      <c r="A24" s="1" t="s">
        <v>58</v>
      </c>
      <c r="B24" s="1" t="e">
        <f t="shared" ca="1" si="0"/>
        <v>#REF!</v>
      </c>
      <c r="C24" s="1">
        <v>23</v>
      </c>
    </row>
    <row r="25" spans="1:3" x14ac:dyDescent="0.2">
      <c r="A25" s="1" t="s">
        <v>59</v>
      </c>
      <c r="B25" s="1" t="e">
        <f t="shared" ca="1" si="0"/>
        <v>#REF!</v>
      </c>
      <c r="C25" s="1">
        <v>24</v>
      </c>
    </row>
    <row r="26" spans="1:3" x14ac:dyDescent="0.2">
      <c r="A26" s="1" t="s">
        <v>60</v>
      </c>
      <c r="B26" s="1" t="e">
        <f t="shared" ca="1" si="0"/>
        <v>#REF!</v>
      </c>
      <c r="C26" s="1">
        <v>25</v>
      </c>
    </row>
    <row r="27" spans="1:3" x14ac:dyDescent="0.2">
      <c r="A27" s="1" t="s">
        <v>61</v>
      </c>
      <c r="B27" s="1" t="e">
        <f t="shared" ca="1" si="0"/>
        <v>#REF!</v>
      </c>
      <c r="C27" s="1">
        <v>26</v>
      </c>
    </row>
    <row r="28" spans="1:3" x14ac:dyDescent="0.2">
      <c r="A28" s="1" t="s">
        <v>62</v>
      </c>
      <c r="B28" s="1" t="e">
        <f t="shared" ca="1" si="0"/>
        <v>#REF!</v>
      </c>
      <c r="C28" s="1">
        <v>27</v>
      </c>
    </row>
    <row r="29" spans="1:3" x14ac:dyDescent="0.2">
      <c r="A29" s="1" t="s">
        <v>63</v>
      </c>
      <c r="B29" s="1" t="e">
        <f t="shared" ca="1" si="0"/>
        <v>#REF!</v>
      </c>
      <c r="C29" s="1">
        <v>28</v>
      </c>
    </row>
    <row r="30" spans="1:3" x14ac:dyDescent="0.2">
      <c r="A30" s="1" t="s">
        <v>64</v>
      </c>
      <c r="B30" s="1" t="e">
        <f t="shared" ca="1" si="0"/>
        <v>#REF!</v>
      </c>
      <c r="C30" s="1">
        <v>29</v>
      </c>
    </row>
    <row r="31" spans="1:3" x14ac:dyDescent="0.2">
      <c r="A31" s="1" t="s">
        <v>65</v>
      </c>
      <c r="B31" s="1" t="e">
        <f t="shared" ca="1" si="0"/>
        <v>#REF!</v>
      </c>
      <c r="C31" s="1">
        <v>30</v>
      </c>
    </row>
    <row r="32" spans="1:3" x14ac:dyDescent="0.2">
      <c r="A32" s="1" t="s">
        <v>66</v>
      </c>
      <c r="B32" s="1" t="e">
        <f t="shared" ca="1" si="0"/>
        <v>#REF!</v>
      </c>
      <c r="C32" s="1">
        <v>31</v>
      </c>
    </row>
    <row r="33" spans="1:3" x14ac:dyDescent="0.2">
      <c r="A33" s="1" t="s">
        <v>67</v>
      </c>
      <c r="B33" s="1" t="e">
        <f t="shared" ca="1" si="0"/>
        <v>#REF!</v>
      </c>
      <c r="C33" s="1">
        <v>32</v>
      </c>
    </row>
    <row r="34" spans="1:3" x14ac:dyDescent="0.2">
      <c r="A34" s="1" t="s">
        <v>68</v>
      </c>
      <c r="B34" s="1" t="e">
        <f t="shared" ca="1" si="0"/>
        <v>#REF!</v>
      </c>
      <c r="C34" s="1">
        <v>33</v>
      </c>
    </row>
    <row r="35" spans="1:3" x14ac:dyDescent="0.2">
      <c r="A35" s="1" t="s">
        <v>69</v>
      </c>
      <c r="B35" s="1" t="e">
        <f t="shared" ca="1" si="0"/>
        <v>#REF!</v>
      </c>
      <c r="C35" s="1">
        <v>34</v>
      </c>
    </row>
    <row r="36" spans="1:3" x14ac:dyDescent="0.2">
      <c r="A36" s="1" t="s">
        <v>70</v>
      </c>
      <c r="B36" s="1" t="e">
        <f t="shared" ca="1" si="0"/>
        <v>#REF!</v>
      </c>
      <c r="C36" s="1">
        <v>35</v>
      </c>
    </row>
    <row r="37" spans="1:3" x14ac:dyDescent="0.2">
      <c r="A37" s="1" t="s">
        <v>71</v>
      </c>
      <c r="B37" s="1" t="e">
        <f t="shared" ca="1" si="0"/>
        <v>#REF!</v>
      </c>
      <c r="C37" s="1">
        <v>36</v>
      </c>
    </row>
    <row r="38" spans="1:3" x14ac:dyDescent="0.2">
      <c r="A38" s="1" t="s">
        <v>72</v>
      </c>
      <c r="B38" s="1" t="e">
        <f t="shared" ca="1" si="0"/>
        <v>#REF!</v>
      </c>
      <c r="C38" s="1">
        <v>37</v>
      </c>
    </row>
    <row r="39" spans="1:3" x14ac:dyDescent="0.2">
      <c r="A39" s="1" t="s">
        <v>73</v>
      </c>
      <c r="B39" s="1" t="e">
        <f t="shared" ca="1" si="0"/>
        <v>#REF!</v>
      </c>
      <c r="C39" s="1">
        <v>38</v>
      </c>
    </row>
    <row r="40" spans="1:3" x14ac:dyDescent="0.2">
      <c r="A40" s="1" t="s">
        <v>74</v>
      </c>
      <c r="B40" s="1" t="e">
        <f t="shared" ca="1" si="0"/>
        <v>#REF!</v>
      </c>
      <c r="C40" s="1">
        <v>39</v>
      </c>
    </row>
    <row r="41" spans="1:3" x14ac:dyDescent="0.2">
      <c r="A41" s="1" t="s">
        <v>75</v>
      </c>
      <c r="B41" s="1" t="e">
        <f t="shared" ca="1" si="0"/>
        <v>#REF!</v>
      </c>
      <c r="C41" s="1">
        <v>40</v>
      </c>
    </row>
    <row r="42" spans="1:3" x14ac:dyDescent="0.2">
      <c r="A42" s="1" t="s">
        <v>76</v>
      </c>
      <c r="B42" s="1" t="e">
        <f t="shared" ca="1" si="0"/>
        <v>#REF!</v>
      </c>
      <c r="C42" s="1">
        <v>41</v>
      </c>
    </row>
    <row r="43" spans="1:3" x14ac:dyDescent="0.2">
      <c r="A43" s="1" t="s">
        <v>77</v>
      </c>
      <c r="B43" s="1" t="e">
        <f t="shared" ca="1" si="0"/>
        <v>#REF!</v>
      </c>
      <c r="C43" s="1">
        <v>42</v>
      </c>
    </row>
    <row r="44" spans="1:3" x14ac:dyDescent="0.2">
      <c r="A44" s="1" t="s">
        <v>78</v>
      </c>
      <c r="B44" s="1" t="e">
        <f t="shared" ca="1" si="0"/>
        <v>#REF!</v>
      </c>
      <c r="C44" s="1">
        <v>43</v>
      </c>
    </row>
    <row r="45" spans="1:3" x14ac:dyDescent="0.2">
      <c r="A45" s="1" t="s">
        <v>79</v>
      </c>
      <c r="B45" s="1" t="e">
        <f t="shared" ca="1" si="0"/>
        <v>#REF!</v>
      </c>
      <c r="C45" s="1">
        <v>44</v>
      </c>
    </row>
    <row r="46" spans="1:3" x14ac:dyDescent="0.2">
      <c r="A46" s="1" t="s">
        <v>80</v>
      </c>
      <c r="B46" s="1" t="e">
        <f t="shared" ca="1" si="0"/>
        <v>#REF!</v>
      </c>
      <c r="C46" s="1">
        <v>45</v>
      </c>
    </row>
    <row r="47" spans="1:3" x14ac:dyDescent="0.2">
      <c r="A47" s="1" t="s">
        <v>81</v>
      </c>
      <c r="B47" s="1" t="e">
        <f t="shared" ca="1" si="0"/>
        <v>#REF!</v>
      </c>
      <c r="C47" s="1">
        <v>46</v>
      </c>
    </row>
    <row r="48" spans="1:3" x14ac:dyDescent="0.2">
      <c r="A48" s="1" t="s">
        <v>82</v>
      </c>
      <c r="B48" s="1" t="e">
        <f t="shared" ca="1" si="0"/>
        <v>#REF!</v>
      </c>
      <c r="C48" s="1">
        <v>47</v>
      </c>
    </row>
    <row r="49" spans="1:3" x14ac:dyDescent="0.2">
      <c r="A49" s="1" t="s">
        <v>83</v>
      </c>
      <c r="B49" s="1" t="e">
        <f t="shared" ca="1" si="0"/>
        <v>#REF!</v>
      </c>
      <c r="C49" s="1">
        <v>48</v>
      </c>
    </row>
    <row r="50" spans="1:3" x14ac:dyDescent="0.2">
      <c r="A50" s="1" t="s">
        <v>84</v>
      </c>
      <c r="B50" s="1" t="e">
        <f t="shared" ca="1" si="0"/>
        <v>#REF!</v>
      </c>
      <c r="C50" s="1">
        <v>49</v>
      </c>
    </row>
    <row r="51" spans="1:3" x14ac:dyDescent="0.2">
      <c r="A51" s="1" t="s">
        <v>85</v>
      </c>
      <c r="B51" s="1" t="e">
        <f t="shared" ca="1" si="0"/>
        <v>#REF!</v>
      </c>
      <c r="C51" s="1">
        <v>50</v>
      </c>
    </row>
  </sheetData>
  <sheetProtection algorithmName="SHA-512" hashValue="PLrmEj9Ja8L0UOuxOmAX5Flv+FyMEyQ9GfT8uDvD8RAqq5Ns5TUP43QUXrkRkYikoZP9Ea00pL7L1gKKYrKBig==" saltValue="kNQyPW5WNGhlXru3AP4cZ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F29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9.5703125" bestFit="1" customWidth="1"/>
    <col min="5" max="5" width="40" customWidth="1"/>
    <col min="6" max="6" width="48.140625" customWidth="1"/>
  </cols>
  <sheetData>
    <row r="1" spans="1:3" x14ac:dyDescent="0.25">
      <c r="A1" s="101" t="s">
        <v>108</v>
      </c>
      <c r="B1" s="101" t="s">
        <v>111</v>
      </c>
      <c r="C1" s="64">
        <v>1</v>
      </c>
    </row>
    <row r="2" spans="1:3" x14ac:dyDescent="0.25">
      <c r="A2" s="106">
        <f>IF(Limites!C7="1",ROUND('CMO to PLD'!E3,2),ROUND('CMO to PLD'!E3,2))</f>
        <v>49.77</v>
      </c>
      <c r="B2" s="100">
        <f>IF($B$29="Não",IF(Limites!C7="1",ROUND(A2*$B$27,2),A2*$B$27),"")</f>
        <v>42.66</v>
      </c>
      <c r="C2" s="107"/>
    </row>
    <row r="3" spans="1:3" x14ac:dyDescent="0.25">
      <c r="A3" s="106">
        <f>IF(Limites!C8="1",ROUND('CMO to PLD'!E4,2),ROUND('CMO to PLD'!E4,2))</f>
        <v>110</v>
      </c>
      <c r="B3" s="100">
        <f>IF($B$29="Não",IF(Limites!C8="1",ROUND(A3*$B$27,2),A3*$B$27),"")</f>
        <v>94.295865633090003</v>
      </c>
      <c r="C3" s="107"/>
    </row>
    <row r="4" spans="1:3" x14ac:dyDescent="0.25">
      <c r="A4" s="106">
        <f>IF(Limites!C9="1",ROUND('CMO to PLD'!E5,2),ROUND('CMO to PLD'!E5,2))</f>
        <v>120</v>
      </c>
      <c r="B4" s="100">
        <f>IF($B$29="Não",IF(Limites!C9="1",ROUND(A4*$B$27,2),A4*$B$27),"")</f>
        <v>102.86821705428</v>
      </c>
      <c r="C4" s="107"/>
    </row>
    <row r="5" spans="1:3" x14ac:dyDescent="0.25">
      <c r="A5" s="106">
        <f>IF(Limites!C10="1",ROUND('CMO to PLD'!E6,2),ROUND('CMO to PLD'!E6,2))</f>
        <v>200</v>
      </c>
      <c r="B5" s="100">
        <f>IF($B$29="Não",IF(Limites!C10="1",ROUND(A5*$B$27,2),A5*$B$27),"")</f>
        <v>171.44702842379999</v>
      </c>
      <c r="C5" s="107"/>
    </row>
    <row r="6" spans="1:3" x14ac:dyDescent="0.25">
      <c r="A6" s="106">
        <f>IF(Limites!C11="1",ROUND('CMO to PLD'!E7,2),ROUND('CMO to PLD'!E7,2))</f>
        <v>200</v>
      </c>
      <c r="B6" s="100">
        <f>IF($B$29="Não",IF(Limites!C11="1",ROUND(A6*$B$27,2),A6*$B$27),"")</f>
        <v>171.44702842379999</v>
      </c>
      <c r="C6" s="107"/>
    </row>
    <row r="7" spans="1:3" x14ac:dyDescent="0.25">
      <c r="A7" s="106">
        <f>IF(Limites!C12="1",ROUND('CMO to PLD'!E8,2),ROUND('CMO to PLD'!E8,2))</f>
        <v>250</v>
      </c>
      <c r="B7" s="100">
        <f>IF($B$29="Não",IF(Limites!C12="1",ROUND(A7*$B$27,2),A7*$B$27),"")</f>
        <v>214.30878552975</v>
      </c>
      <c r="C7" s="107"/>
    </row>
    <row r="8" spans="1:3" x14ac:dyDescent="0.25">
      <c r="A8" s="106">
        <f>IF(Limites!C13="1",ROUND('CMO to PLD'!E9,2),ROUND('CMO to PLD'!E9,2))</f>
        <v>300</v>
      </c>
      <c r="B8" s="100">
        <f>IF($B$29="Não",IF(Limites!C13="1",ROUND(A8*$B$27,2),A8*$B$27),"")</f>
        <v>257.17054263569997</v>
      </c>
      <c r="C8" s="107"/>
    </row>
    <row r="9" spans="1:3" x14ac:dyDescent="0.25">
      <c r="A9" s="106">
        <f>IF(Limites!C14="1",ROUND('CMO to PLD'!E10,2),ROUND('CMO to PLD'!E10,2))</f>
        <v>330</v>
      </c>
      <c r="B9" s="100">
        <f>IF($B$29="Não",IF(Limites!C14="1",ROUND(A9*$B$27,2),A9*$B$27),"")</f>
        <v>282.88759689927002</v>
      </c>
      <c r="C9" s="107"/>
    </row>
    <row r="10" spans="1:3" x14ac:dyDescent="0.25">
      <c r="A10" s="106">
        <f>IF(Limites!C15="1",ROUND('CMO to PLD'!E11,2),ROUND('CMO to PLD'!E11,2))</f>
        <v>520</v>
      </c>
      <c r="B10" s="100">
        <f>IF($B$29="Não",IF(Limites!C15="1",ROUND(A10*$B$27,2),A10*$B$27),"")</f>
        <v>445.76227390188001</v>
      </c>
      <c r="C10" s="107"/>
    </row>
    <row r="11" spans="1:3" x14ac:dyDescent="0.25">
      <c r="A11" s="106">
        <f>IF(Limites!C16="1",ROUND('CMO to PLD'!E12,2),ROUND('CMO to PLD'!E12,2))</f>
        <v>560</v>
      </c>
      <c r="B11" s="100">
        <f>IF($B$29="Não",IF(Limites!C16="1",ROUND(A11*$B$27,2),A11*$B$27),"")</f>
        <v>480.05167958663998</v>
      </c>
      <c r="C11" s="107"/>
    </row>
    <row r="12" spans="1:3" x14ac:dyDescent="0.25">
      <c r="A12" s="106">
        <f>IF(Limites!C17="1",ROUND('CMO to PLD'!E13,2),ROUND('CMO to PLD'!E13,2))</f>
        <v>850</v>
      </c>
      <c r="B12" s="100">
        <f>IF($B$29="Não",IF(Limites!C17="1",ROUND(A12*$B$27,2),A12*$B$27),"")</f>
        <v>728.64987080114997</v>
      </c>
      <c r="C12" s="107"/>
    </row>
    <row r="13" spans="1:3" x14ac:dyDescent="0.25">
      <c r="A13" s="106">
        <f>IF(Limites!C18="1",ROUND('CMO to PLD'!E14,2),ROUND('CMO to PLD'!E14,2))</f>
        <v>870</v>
      </c>
      <c r="B13" s="100">
        <f>IF($B$29="Não",IF(Limites!C18="1",ROUND(A13*$B$27,2),A13*$B$27),"")</f>
        <v>745.79457364352993</v>
      </c>
      <c r="C13" s="107"/>
    </row>
    <row r="14" spans="1:3" x14ac:dyDescent="0.25">
      <c r="A14" s="106">
        <f>IF(Limites!C19="1",ROUND('CMO to PLD'!E15,2),ROUND('CMO to PLD'!E15,2))</f>
        <v>1197.8699999999999</v>
      </c>
      <c r="B14" s="100">
        <f>IF($B$29="Não",IF(Limites!C19="1",ROUND(A14*$B$27,2),A14*$B$27),"")</f>
        <v>1026.8562596900865</v>
      </c>
      <c r="C14" s="107"/>
    </row>
    <row r="15" spans="1:3" x14ac:dyDescent="0.25">
      <c r="A15" s="106">
        <f>IF(Limites!C20="1",ROUND('CMO to PLD'!E16,2),ROUND('CMO to PLD'!E16,2))</f>
        <v>1197.8699999999999</v>
      </c>
      <c r="B15" s="100">
        <f>IF($B$29="Não",IF(Limites!C20="1",ROUND(A15*$B$27,2),A15*$B$27),"")</f>
        <v>1026.8562596900865</v>
      </c>
      <c r="C15" s="107"/>
    </row>
    <row r="16" spans="1:3" x14ac:dyDescent="0.25">
      <c r="A16" s="106">
        <f>IF(Limites!C21="1",ROUND('CMO to PLD'!E17,2),ROUND('CMO to PLD'!E17,2))</f>
        <v>1197.8699999999999</v>
      </c>
      <c r="B16" s="100">
        <f>IF($B$29="Não",IF(Limites!C21="1",ROUND(A16*$B$27,2),A16*$B$27),"")</f>
        <v>1026.8562596900865</v>
      </c>
      <c r="C16" s="107"/>
    </row>
    <row r="17" spans="1:6" x14ac:dyDescent="0.25">
      <c r="A17" s="106">
        <f>IF(Limites!C22="1",ROUND('CMO to PLD'!E18,2),ROUND('CMO to PLD'!E18,2))</f>
        <v>1197.8699999999999</v>
      </c>
      <c r="B17" s="100">
        <f>IF($B$29="Não",IF(Limites!C22="1",ROUND(A17*$B$27,2),A17*$B$27),"")</f>
        <v>1026.8562596900865</v>
      </c>
      <c r="C17" s="107"/>
    </row>
    <row r="18" spans="1:6" x14ac:dyDescent="0.25">
      <c r="A18" s="106">
        <f>IF(Limites!C23="1",ROUND('CMO to PLD'!E19,2),ROUND('CMO to PLD'!E19,2))</f>
        <v>1197.8699999999999</v>
      </c>
      <c r="B18" s="100">
        <f>IF($B$29="Não",IF(Limites!C23="1",ROUND(A18*$B$27,2),A18*$B$27),"")</f>
        <v>1026.8562596900865</v>
      </c>
      <c r="C18" s="107"/>
    </row>
    <row r="19" spans="1:6" x14ac:dyDescent="0.25">
      <c r="A19" s="106">
        <f>IF(Limites!C24="1",ROUND('CMO to PLD'!E20,2),ROUND('CMO to PLD'!E20,2))</f>
        <v>1197.8699999999999</v>
      </c>
      <c r="B19" s="100">
        <f>IF($B$29="Não",IF(Limites!C24="1",ROUND(A19*$B$27,2),A19*$B$27),"")</f>
        <v>1026.8562596900865</v>
      </c>
      <c r="C19" s="107"/>
    </row>
    <row r="20" spans="1:6" x14ac:dyDescent="0.25">
      <c r="A20" s="106">
        <f>IF(Limites!C25="1",ROUND('CMO to PLD'!E21,2),ROUND('CMO to PLD'!E21,2))</f>
        <v>960</v>
      </c>
      <c r="B20" s="100">
        <f>IF($B$29="Não",IF(Limites!C25="1",ROUND(A20*$B$27,2),A20*$B$27),"")</f>
        <v>822.94573643423996</v>
      </c>
      <c r="C20" s="107"/>
    </row>
    <row r="21" spans="1:6" x14ac:dyDescent="0.25">
      <c r="A21" s="106">
        <f>IF(Limites!C26="1",ROUND('CMO to PLD'!E22,2),ROUND('CMO to PLD'!E22,2))</f>
        <v>920</v>
      </c>
      <c r="B21" s="100">
        <f>IF($B$29="Não",IF(Limites!C26="1",ROUND(A21*$B$27,2),A21*$B$27),"")</f>
        <v>788.65633074947993</v>
      </c>
      <c r="C21" s="107"/>
    </row>
    <row r="22" spans="1:6" x14ac:dyDescent="0.25">
      <c r="A22" s="106">
        <f>IF(Limites!C27="1",ROUND('CMO to PLD'!E23,2),ROUND('CMO to PLD'!E23,2))</f>
        <v>900</v>
      </c>
      <c r="B22" s="100">
        <f>IF($B$29="Não",IF(Limites!C27="1",ROUND(A22*$B$27,2),A22*$B$27),"")</f>
        <v>771.51162790709998</v>
      </c>
      <c r="C22" s="107"/>
    </row>
    <row r="23" spans="1:6" x14ac:dyDescent="0.25">
      <c r="A23" s="106">
        <f>IF(Limites!C28="1",ROUND('CMO to PLD'!E24,2),ROUND('CMO to PLD'!E24,2))</f>
        <v>800</v>
      </c>
      <c r="B23" s="100">
        <f>IF($B$29="Não",IF(Limites!C28="1",ROUND(A23*$B$27,2),A23*$B$27),"")</f>
        <v>685.78811369519997</v>
      </c>
      <c r="C23" s="107"/>
    </row>
    <row r="24" spans="1:6" x14ac:dyDescent="0.25">
      <c r="A24" s="106">
        <f>IF(Limites!C29="1",ROUND('CMO to PLD'!E25,2),ROUND('CMO to PLD'!E25,2))</f>
        <v>700</v>
      </c>
      <c r="B24" s="100">
        <f>IF($B$29="Não",IF(Limites!C29="1",ROUND(A24*$B$27,2),A24*$B$27),"")</f>
        <v>600.06459948329996</v>
      </c>
      <c r="C24" s="107"/>
    </row>
    <row r="25" spans="1:6" x14ac:dyDescent="0.25">
      <c r="A25" s="106">
        <f>IF(Limites!C30="1",ROUND('CMO to PLD'!E26,2),ROUND('CMO to PLD'!E26,2))</f>
        <v>520</v>
      </c>
      <c r="B25" s="100">
        <f>IF($B$29="Não",IF(Limites!C30="1",ROUND(A25*$B$27,2),A25*$B$27),"")</f>
        <v>445.76227390188001</v>
      </c>
      <c r="C25" s="107"/>
    </row>
    <row r="26" spans="1:6" x14ac:dyDescent="0.25">
      <c r="A26" s="115" t="str">
        <f>"PLD_MD i"&amp;C1&amp;": "</f>
        <v xml:space="preserve">PLD_MD i1: </v>
      </c>
      <c r="B26" s="116">
        <f>IF(Limites!$C$7="1",ROUND(AVERAGE(A2:A25),2),AVERAGE(A2:A25))</f>
        <v>681.12</v>
      </c>
    </row>
    <row r="27" spans="1:6" x14ac:dyDescent="0.25">
      <c r="A27" s="117" t="str">
        <f>"F_EST i"&amp;C1&amp;": "</f>
        <v xml:space="preserve">F_EST i1: </v>
      </c>
      <c r="B27" s="118">
        <f>ROUND(Limites!C6/'i1'!B26,Limites!C34)</f>
        <v>0.85723514211899998</v>
      </c>
      <c r="D27" s="61"/>
      <c r="E27" s="82"/>
    </row>
    <row r="28" spans="1:6" ht="15.75" hidden="1" x14ac:dyDescent="0.25">
      <c r="A28" s="117" t="s">
        <v>35</v>
      </c>
      <c r="B28" s="119">
        <f>ROUND(B27*Limites!C6/B26,Limites!$C$34)</f>
        <v>0.734852088884</v>
      </c>
      <c r="E28" s="82"/>
      <c r="F28" s="83"/>
    </row>
    <row r="29" spans="1:6" ht="17.25" customHeight="1" x14ac:dyDescent="0.25">
      <c r="A29" s="117" t="s">
        <v>34</v>
      </c>
      <c r="B29" s="120" t="str">
        <f>IF(B26&gt;Limites!C6,"Não","Sim")</f>
        <v>Não</v>
      </c>
    </row>
  </sheetData>
  <sheetProtection algorithmName="SHA-512" hashValue="85AeMG2vchiYWMBFiWSFjzCNbBfF/LKWBHcg0z1p54LVHIqTxVEYalzvE29AMGDjZRJAk8E3Q/8v7IUJIwrMTg==" saltValue="F7VR05VfpYgqXVTVNtq0l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H30"/>
  <sheetViews>
    <sheetView zoomScale="80" zoomScaleNormal="80" workbookViewId="0">
      <selection activeCell="B30" sqref="B30"/>
    </sheetView>
  </sheetViews>
  <sheetFormatPr defaultRowHeight="15" x14ac:dyDescent="0.25"/>
  <cols>
    <col min="1" max="2" width="20.7109375" customWidth="1"/>
    <col min="3" max="3" width="7.28515625" customWidth="1"/>
    <col min="4" max="4" width="3.42578125" hidden="1" customWidth="1"/>
    <col min="5" max="6" width="19.28515625" bestFit="1" customWidth="1"/>
    <col min="7" max="7" width="13" bestFit="1" customWidth="1"/>
    <col min="8" max="8" width="19.28515625" bestFit="1" customWidth="1"/>
  </cols>
  <sheetData>
    <row r="1" spans="1:8" x14ac:dyDescent="0.25">
      <c r="A1" s="101" t="str">
        <f>"PLD_INTER i"&amp;C1</f>
        <v>PLD_INTER i2</v>
      </c>
      <c r="B1" s="101" t="str">
        <f>"PLD_AJUST_EST i"&amp;C1</f>
        <v>PLD_AJUST_EST i2</v>
      </c>
      <c r="C1" s="65">
        <v>2</v>
      </c>
      <c r="D1" s="63"/>
    </row>
    <row r="2" spans="1:8" x14ac:dyDescent="0.25">
      <c r="A2" s="106">
        <f ca="1">IF(INDIRECT("'i"&amp;$C$1-1&amp;"'!B29")="Não",IF(INDIRECT("'i"&amp;$C$1-1&amp;"'!B"&amp;D2)&gt;Limites!$C$4,IF(Limites!C7="1",ROUND(INDIRECT("'i"&amp;$C$1-1&amp;"'!B"&amp;D2),2),ROUND(INDIRECT("'i"&amp;$C$1-1&amp;"'!B"&amp;D2),2)),Limites!$C$4),"-")</f>
        <v>49.77</v>
      </c>
      <c r="B2" s="102">
        <f ca="1">IF($B$29="Não",IF(Limites!C7="1",ROUND(A2*$B$27,2),A2*$B$27),"-")</f>
        <v>49.74</v>
      </c>
      <c r="C2" s="62"/>
      <c r="D2">
        <v>2</v>
      </c>
      <c r="E2" s="81"/>
      <c r="F2" s="81"/>
      <c r="G2" s="80"/>
      <c r="H2" s="81"/>
    </row>
    <row r="3" spans="1:8" x14ac:dyDescent="0.25">
      <c r="A3" s="106">
        <f ca="1">IF(INDIRECT("'i"&amp;$C$1-1&amp;"'!B29")="Não",IF(INDIRECT("'i"&amp;$C$1-1&amp;"'!B"&amp;D3)&gt;Limites!$C$4,IF(Limites!C8="1",ROUND(INDIRECT("'i"&amp;$C$1-1&amp;"'!B"&amp;D3),2),ROUND(INDIRECT("'i"&amp;$C$1-1&amp;"'!B"&amp;D3),2)),Limites!$C$4),"-")</f>
        <v>94.3</v>
      </c>
      <c r="B3" s="102">
        <f ca="1">IF($B$29="Não",IF(Limites!C8="1",ROUND(A3*$B$27,2),A3*$B$27),"-")</f>
        <v>94.251573145277902</v>
      </c>
      <c r="C3" s="62"/>
      <c r="D3">
        <v>3</v>
      </c>
      <c r="E3" s="81"/>
      <c r="F3" s="81"/>
      <c r="G3" s="80"/>
      <c r="H3" s="81"/>
    </row>
    <row r="4" spans="1:8" x14ac:dyDescent="0.25">
      <c r="A4" s="106">
        <f ca="1">IF(INDIRECT("'i"&amp;$C$1-1&amp;"'!B29")="Não",IF(INDIRECT("'i"&amp;$C$1-1&amp;"'!B"&amp;D4)&gt;Limites!$C$4,IF(Limites!C9="1",ROUND(INDIRECT("'i"&amp;$C$1-1&amp;"'!B"&amp;D4),2),ROUND(INDIRECT("'i"&amp;$C$1-1&amp;"'!B"&amp;D4),2)),Limites!$C$4),"-")</f>
        <v>102.87</v>
      </c>
      <c r="B4" s="102">
        <f ca="1">IF($B$29="Não",IF(Limites!C9="1",ROUND(A4*$B$27,2),A4*$B$27),"-")</f>
        <v>102.81717210450411</v>
      </c>
      <c r="C4" s="62"/>
      <c r="D4">
        <v>4</v>
      </c>
      <c r="E4" s="81"/>
      <c r="F4" s="81"/>
      <c r="G4" s="80"/>
      <c r="H4" s="81"/>
    </row>
    <row r="5" spans="1:8" x14ac:dyDescent="0.25">
      <c r="A5" s="106">
        <f ca="1">IF(INDIRECT("'i"&amp;$C$1-1&amp;"'!B29")="Não",IF(INDIRECT("'i"&amp;$C$1-1&amp;"'!B"&amp;D5)&gt;Limites!$C$4,IF(Limites!C10="1",ROUND(INDIRECT("'i"&amp;$C$1-1&amp;"'!B"&amp;D5),2),ROUND(INDIRECT("'i"&amp;$C$1-1&amp;"'!B"&amp;D5),2)),Limites!$C$4),"-")</f>
        <v>171.45</v>
      </c>
      <c r="B5" s="102">
        <f ca="1">IF($B$29="Não",IF(Limites!C10="1",ROUND(A5*$B$27,2),A5*$B$27),"-")</f>
        <v>171.36195350750683</v>
      </c>
      <c r="C5" s="62"/>
      <c r="D5">
        <v>5</v>
      </c>
      <c r="E5" s="81"/>
      <c r="F5" s="81"/>
      <c r="G5" s="80"/>
      <c r="H5" s="81"/>
    </row>
    <row r="6" spans="1:8" x14ac:dyDescent="0.25">
      <c r="A6" s="106">
        <f ca="1">IF(INDIRECT("'i"&amp;$C$1-1&amp;"'!B29")="Não",IF(INDIRECT("'i"&amp;$C$1-1&amp;"'!B"&amp;D6)&gt;Limites!$C$4,IF(Limites!C11="1",ROUND(INDIRECT("'i"&amp;$C$1-1&amp;"'!B"&amp;D6),2),ROUND(INDIRECT("'i"&amp;$C$1-1&amp;"'!B"&amp;D6),2)),Limites!$C$4),"-")</f>
        <v>171.45</v>
      </c>
      <c r="B6" s="102">
        <f ca="1">IF($B$29="Não",IF(Limites!C11="1",ROUND(A6*$B$27,2),A6*$B$27),"-")</f>
        <v>171.36195350750683</v>
      </c>
      <c r="C6" s="62"/>
      <c r="D6">
        <v>6</v>
      </c>
      <c r="E6" s="81"/>
      <c r="F6" s="81"/>
      <c r="G6" s="80"/>
      <c r="H6" s="81"/>
    </row>
    <row r="7" spans="1:8" x14ac:dyDescent="0.25">
      <c r="A7" s="106">
        <f ca="1">IF(INDIRECT("'i"&amp;$C$1-1&amp;"'!B29")="Não",IF(INDIRECT("'i"&amp;$C$1-1&amp;"'!B"&amp;D7)&gt;Limites!$C$4,IF(Limites!C12="1",ROUND(INDIRECT("'i"&amp;$C$1-1&amp;"'!B"&amp;D7),2),ROUND(INDIRECT("'i"&amp;$C$1-1&amp;"'!B"&amp;D7),2)),Limites!$C$4),"-")</f>
        <v>214.31</v>
      </c>
      <c r="B7" s="102">
        <f ca="1">IF($B$29="Não",IF(Limites!C12="1",ROUND(A7*$B$27,2),A7*$B$27),"-")</f>
        <v>214.19994316823443</v>
      </c>
      <c r="C7" s="62"/>
      <c r="D7">
        <v>7</v>
      </c>
      <c r="E7" s="81"/>
      <c r="F7" s="81"/>
      <c r="G7" s="80"/>
      <c r="H7" s="81"/>
    </row>
    <row r="8" spans="1:8" x14ac:dyDescent="0.25">
      <c r="A8" s="106">
        <f ca="1">IF(INDIRECT("'i"&amp;$C$1-1&amp;"'!B29")="Não",IF(INDIRECT("'i"&amp;$C$1-1&amp;"'!B"&amp;D8)&gt;Limites!$C$4,IF(Limites!C13="1",ROUND(INDIRECT("'i"&amp;$C$1-1&amp;"'!B"&amp;D8),2),ROUND(INDIRECT("'i"&amp;$C$1-1&amp;"'!B"&amp;D8),2)),Limites!$C$4),"-")</f>
        <v>257.17</v>
      </c>
      <c r="B8" s="102">
        <f ca="1">IF($B$29="Não",IF(Limites!C13="1",ROUND(A8*$B$27,2),A8*$B$27),"-")</f>
        <v>257.03793282896203</v>
      </c>
      <c r="C8" s="62"/>
      <c r="D8">
        <v>8</v>
      </c>
      <c r="E8" s="81"/>
      <c r="F8" s="81"/>
      <c r="G8" s="80"/>
      <c r="H8" s="81"/>
    </row>
    <row r="9" spans="1:8" x14ac:dyDescent="0.25">
      <c r="A9" s="106">
        <f ca="1">IF(INDIRECT("'i"&amp;$C$1-1&amp;"'!B29")="Não",IF(INDIRECT("'i"&amp;$C$1-1&amp;"'!B"&amp;D9)&gt;Limites!$C$4,IF(Limites!C14="1",ROUND(INDIRECT("'i"&amp;$C$1-1&amp;"'!B"&amp;D9),2),ROUND(INDIRECT("'i"&amp;$C$1-1&amp;"'!B"&amp;D9),2)),Limites!$C$4),"-")</f>
        <v>282.89</v>
      </c>
      <c r="B9" s="102">
        <f ca="1">IF($B$29="Não",IF(Limites!C14="1",ROUND(A9*$B$27,2),A9*$B$27),"-")</f>
        <v>282.74472457123716</v>
      </c>
      <c r="C9" s="62"/>
      <c r="D9">
        <v>9</v>
      </c>
      <c r="E9" s="81"/>
      <c r="F9" s="81"/>
      <c r="G9" s="80"/>
      <c r="H9" s="81"/>
    </row>
    <row r="10" spans="1:8" x14ac:dyDescent="0.25">
      <c r="A10" s="106">
        <f ca="1">IF(INDIRECT("'i"&amp;$C$1-1&amp;"'!B29")="Não",IF(INDIRECT("'i"&amp;$C$1-1&amp;"'!B"&amp;D10)&gt;Limites!$C$4,IF(Limites!C15="1",ROUND(INDIRECT("'i"&amp;$C$1-1&amp;"'!B"&amp;D10),2),ROUND(INDIRECT("'i"&amp;$C$1-1&amp;"'!B"&amp;D10),2)),Limites!$C$4),"-")</f>
        <v>445.76</v>
      </c>
      <c r="B10" s="102">
        <f ca="1">IF($B$29="Não",IF(Limites!C15="1",ROUND(A10*$B$27,2),A10*$B$27),"-")</f>
        <v>445.53108425492127</v>
      </c>
      <c r="C10" s="62"/>
      <c r="D10">
        <v>10</v>
      </c>
      <c r="E10" s="81"/>
      <c r="F10" s="81"/>
      <c r="G10" s="80"/>
      <c r="H10" s="81"/>
    </row>
    <row r="11" spans="1:8" x14ac:dyDescent="0.25">
      <c r="A11" s="106">
        <f ca="1">IF(INDIRECT("'i"&amp;$C$1-1&amp;"'!B29")="Não",IF(INDIRECT("'i"&amp;$C$1-1&amp;"'!B"&amp;D11)&gt;Limites!$C$4,IF(Limites!C16="1",ROUND(INDIRECT("'i"&amp;$C$1-1&amp;"'!B"&amp;D11),2),ROUND(INDIRECT("'i"&amp;$C$1-1&amp;"'!B"&amp;D11),2)),Limites!$C$4),"-")</f>
        <v>480.05</v>
      </c>
      <c r="B11" s="102">
        <f ca="1">IF($B$29="Não",IF(Limites!C16="1",ROUND(A11*$B$27,2),A11*$B$27),"-")</f>
        <v>479.80347495642263</v>
      </c>
      <c r="C11" s="62"/>
      <c r="D11">
        <v>11</v>
      </c>
      <c r="E11" s="81"/>
      <c r="F11" s="81"/>
      <c r="G11" s="80"/>
      <c r="H11" s="81"/>
    </row>
    <row r="12" spans="1:8" x14ac:dyDescent="0.25">
      <c r="A12" s="106">
        <f ca="1">IF(INDIRECT("'i"&amp;$C$1-1&amp;"'!B29")="Não",IF(INDIRECT("'i"&amp;$C$1-1&amp;"'!B"&amp;D12)&gt;Limites!$C$4,IF(Limites!C17="1",ROUND(INDIRECT("'i"&amp;$C$1-1&amp;"'!B"&amp;D12),2),ROUND(INDIRECT("'i"&amp;$C$1-1&amp;"'!B"&amp;D12),2)),Limites!$C$4),"-")</f>
        <v>728.65</v>
      </c>
      <c r="B12" s="102">
        <f ca="1">IF($B$29="Não",IF(Limites!C17="1",ROUND(A12*$B$27,2),A12*$B$27),"-")</f>
        <v>728.27580882615837</v>
      </c>
      <c r="C12" s="62"/>
      <c r="D12">
        <v>12</v>
      </c>
      <c r="E12" s="81"/>
      <c r="F12" s="81"/>
      <c r="G12" s="80"/>
      <c r="H12" s="81"/>
    </row>
    <row r="13" spans="1:8" x14ac:dyDescent="0.25">
      <c r="A13" s="106">
        <f ca="1">IF(INDIRECT("'i"&amp;$C$1-1&amp;"'!B29")="Não",IF(INDIRECT("'i"&amp;$C$1-1&amp;"'!B"&amp;D13)&gt;Limites!$C$4,IF(Limites!C18="1",ROUND(INDIRECT("'i"&amp;$C$1-1&amp;"'!B"&amp;D13),2),ROUND(INDIRECT("'i"&amp;$C$1-1&amp;"'!B"&amp;D13),2)),Limites!$C$4),"-")</f>
        <v>745.79</v>
      </c>
      <c r="B13" s="102">
        <f ca="1">IF($B$29="Não",IF(Limites!C18="1",ROUND(A13*$B$27,2),A13*$B$27),"-")</f>
        <v>745.40700674461084</v>
      </c>
      <c r="C13" s="62"/>
      <c r="D13">
        <v>13</v>
      </c>
      <c r="E13" s="81"/>
      <c r="F13" s="81"/>
      <c r="G13" s="80"/>
      <c r="H13" s="81"/>
    </row>
    <row r="14" spans="1:8" x14ac:dyDescent="0.25">
      <c r="A14" s="106">
        <f ca="1">IF(INDIRECT("'i"&amp;$C$1-1&amp;"'!B29")="Não",IF(INDIRECT("'i"&amp;$C$1-1&amp;"'!B"&amp;D14)&gt;Limites!$C$4,IF(Limites!C19="1",ROUND(INDIRECT("'i"&amp;$C$1-1&amp;"'!B"&amp;D14),2),ROUND(INDIRECT("'i"&amp;$C$1-1&amp;"'!B"&amp;D14),2)),Limites!$C$4),"-")</f>
        <v>1026.8599999999999</v>
      </c>
      <c r="B14" s="102">
        <f ca="1">IF($B$29="Não",IF(Limites!C19="1",ROUND(A14*$B$27,2),A14*$B$27),"-")</f>
        <v>1026.3326659592794</v>
      </c>
      <c r="C14" s="62"/>
      <c r="D14">
        <v>14</v>
      </c>
      <c r="E14" s="81"/>
      <c r="F14" s="81"/>
      <c r="G14" s="80"/>
      <c r="H14" s="81"/>
    </row>
    <row r="15" spans="1:8" x14ac:dyDescent="0.25">
      <c r="A15" s="106">
        <f ca="1">IF(INDIRECT("'i"&amp;$C$1-1&amp;"'!B29")="Não",IF(INDIRECT("'i"&amp;$C$1-1&amp;"'!B"&amp;D15)&gt;Limites!$C$4,IF(Limites!C20="1",ROUND(INDIRECT("'i"&amp;$C$1-1&amp;"'!B"&amp;D15),2),ROUND(INDIRECT("'i"&amp;$C$1-1&amp;"'!B"&amp;D15),2)),Limites!$C$4),"-")</f>
        <v>1026.8599999999999</v>
      </c>
      <c r="B15" s="102">
        <f ca="1">IF($B$29="Não",IF(Limites!C20="1",ROUND(A15*$B$27,2),A15*$B$27),"-")</f>
        <v>1026.3326659592794</v>
      </c>
      <c r="C15" s="62"/>
      <c r="D15">
        <v>15</v>
      </c>
      <c r="E15" s="81"/>
      <c r="F15" s="81"/>
      <c r="G15" s="80"/>
      <c r="H15" s="81"/>
    </row>
    <row r="16" spans="1:8" x14ac:dyDescent="0.25">
      <c r="A16" s="106">
        <f ca="1">IF(INDIRECT("'i"&amp;$C$1-1&amp;"'!B29")="Não",IF(INDIRECT("'i"&amp;$C$1-1&amp;"'!B"&amp;D16)&gt;Limites!$C$4,IF(Limites!C21="1",ROUND(INDIRECT("'i"&amp;$C$1-1&amp;"'!B"&amp;D16),2),ROUND(INDIRECT("'i"&amp;$C$1-1&amp;"'!B"&amp;D16),2)),Limites!$C$4),"-")</f>
        <v>1026.8599999999999</v>
      </c>
      <c r="B16" s="102">
        <f ca="1">IF($B$29="Não",IF(Limites!C21="1",ROUND(A16*$B$27,2),A16*$B$27),"-")</f>
        <v>1026.3326659592794</v>
      </c>
      <c r="C16" s="62"/>
      <c r="D16">
        <v>16</v>
      </c>
      <c r="E16" s="81"/>
      <c r="F16" s="81"/>
      <c r="G16" s="80"/>
      <c r="H16" s="81"/>
    </row>
    <row r="17" spans="1:8" x14ac:dyDescent="0.25">
      <c r="A17" s="106">
        <f ca="1">IF(INDIRECT("'i"&amp;$C$1-1&amp;"'!B29")="Não",IF(INDIRECT("'i"&amp;$C$1-1&amp;"'!B"&amp;D17)&gt;Limites!$C$4,IF(Limites!C22="1",ROUND(INDIRECT("'i"&amp;$C$1-1&amp;"'!B"&amp;D17),2),ROUND(INDIRECT("'i"&amp;$C$1-1&amp;"'!B"&amp;D17),2)),Limites!$C$4),"-")</f>
        <v>1026.8599999999999</v>
      </c>
      <c r="B17" s="102">
        <f ca="1">IF($B$29="Não",IF(Limites!C22="1",ROUND(A17*$B$27,2),A17*$B$27),"-")</f>
        <v>1026.3326659592794</v>
      </c>
      <c r="C17" s="62"/>
      <c r="D17">
        <v>17</v>
      </c>
      <c r="E17" s="81"/>
      <c r="F17" s="81"/>
      <c r="G17" s="80"/>
      <c r="H17" s="81"/>
    </row>
    <row r="18" spans="1:8" x14ac:dyDescent="0.25">
      <c r="A18" s="106">
        <f ca="1">IF(INDIRECT("'i"&amp;$C$1-1&amp;"'!B29")="Não",IF(INDIRECT("'i"&amp;$C$1-1&amp;"'!B"&amp;D18)&gt;Limites!$C$4,IF(Limites!C23="1",ROUND(INDIRECT("'i"&amp;$C$1-1&amp;"'!B"&amp;D18),2),ROUND(INDIRECT("'i"&amp;$C$1-1&amp;"'!B"&amp;D18),2)),Limites!$C$4),"-")</f>
        <v>1026.8599999999999</v>
      </c>
      <c r="B18" s="102">
        <f ca="1">IF($B$29="Não",IF(Limites!C23="1",ROUND(A18*$B$27,2),A18*$B$27),"-")</f>
        <v>1026.3326659592794</v>
      </c>
      <c r="C18" s="62"/>
      <c r="D18">
        <v>18</v>
      </c>
      <c r="E18" s="81"/>
      <c r="F18" s="81"/>
      <c r="G18" s="80"/>
      <c r="H18" s="81"/>
    </row>
    <row r="19" spans="1:8" x14ac:dyDescent="0.25">
      <c r="A19" s="106">
        <f ca="1">IF(INDIRECT("'i"&amp;$C$1-1&amp;"'!B29")="Não",IF(INDIRECT("'i"&amp;$C$1-1&amp;"'!B"&amp;D19)&gt;Limites!$C$4,IF(Limites!C24="1",ROUND(INDIRECT("'i"&amp;$C$1-1&amp;"'!B"&amp;D19),2),ROUND(INDIRECT("'i"&amp;$C$1-1&amp;"'!B"&amp;D19),2)),Limites!$C$4),"-")</f>
        <v>1026.8599999999999</v>
      </c>
      <c r="B19" s="102">
        <f ca="1">IF($B$29="Não",IF(Limites!C24="1",ROUND(A19*$B$27,2),A19*$B$27),"-")</f>
        <v>1026.3326659592794</v>
      </c>
      <c r="C19" s="62"/>
      <c r="D19">
        <v>19</v>
      </c>
      <c r="E19" s="81"/>
      <c r="F19" s="81"/>
      <c r="G19" s="80"/>
      <c r="H19" s="81"/>
    </row>
    <row r="20" spans="1:8" x14ac:dyDescent="0.25">
      <c r="A20" s="106">
        <f ca="1">IF(INDIRECT("'i"&amp;$C$1-1&amp;"'!B29")="Não",IF(INDIRECT("'i"&amp;$C$1-1&amp;"'!B"&amp;D20)&gt;Limites!$C$4,IF(Limites!C25="1",ROUND(INDIRECT("'i"&amp;$C$1-1&amp;"'!B"&amp;D20),2),ROUND(INDIRECT("'i"&amp;$C$1-1&amp;"'!B"&amp;D20),2)),Limites!$C$4),"-")</f>
        <v>822.95</v>
      </c>
      <c r="B20" s="102">
        <f ca="1">IF($B$29="Não",IF(Limites!C25="1",ROUND(A20*$B$27,2),A20*$B$27),"-")</f>
        <v>822.5273819714364</v>
      </c>
      <c r="C20" s="62"/>
      <c r="D20">
        <v>20</v>
      </c>
      <c r="E20" s="81"/>
      <c r="F20" s="81"/>
      <c r="G20" s="80"/>
      <c r="H20" s="81"/>
    </row>
    <row r="21" spans="1:8" x14ac:dyDescent="0.25">
      <c r="A21" s="106">
        <f ca="1">IF(INDIRECT("'i"&amp;$C$1-1&amp;"'!B29")="Não",IF(INDIRECT("'i"&amp;$C$1-1&amp;"'!B"&amp;D21)&gt;Limites!$C$4,IF(Limites!C26="1",ROUND(INDIRECT("'i"&amp;$C$1-1&amp;"'!B"&amp;D21),2),ROUND(INDIRECT("'i"&amp;$C$1-1&amp;"'!B"&amp;D21),2)),Limites!$C$4),"-")</f>
        <v>788.66</v>
      </c>
      <c r="B21" s="102">
        <f ca="1">IF($B$29="Não",IF(Limites!C26="1",ROUND(A21*$B$27,2),A21*$B$27),"-")</f>
        <v>788.25499126993498</v>
      </c>
      <c r="C21" s="62"/>
      <c r="D21">
        <v>21</v>
      </c>
      <c r="E21" s="81"/>
      <c r="F21" s="81"/>
      <c r="G21" s="80"/>
      <c r="H21" s="81"/>
    </row>
    <row r="22" spans="1:8" x14ac:dyDescent="0.25">
      <c r="A22" s="106">
        <f ca="1">IF(INDIRECT("'i"&amp;$C$1-1&amp;"'!B29")="Não",IF(INDIRECT("'i"&amp;$C$1-1&amp;"'!B"&amp;D22)&gt;Limites!$C$4,IF(Limites!C27="1",ROUND(INDIRECT("'i"&amp;$C$1-1&amp;"'!B"&amp;D22),2),ROUND(INDIRECT("'i"&amp;$C$1-1&amp;"'!B"&amp;D22),2)),Limites!$C$4),"-")</f>
        <v>771.51</v>
      </c>
      <c r="B22" s="102">
        <f ca="1">IF($B$29="Não",IF(Limites!C27="1",ROUND(A22*$B$27,2),A22*$B$27),"-")</f>
        <v>771.11379848688603</v>
      </c>
      <c r="C22" s="62"/>
      <c r="D22">
        <v>22</v>
      </c>
      <c r="E22" s="81"/>
      <c r="F22" s="81"/>
      <c r="G22" s="80"/>
      <c r="H22" s="81"/>
    </row>
    <row r="23" spans="1:8" x14ac:dyDescent="0.25">
      <c r="A23" s="106">
        <f ca="1">IF(INDIRECT("'i"&amp;$C$1-1&amp;"'!B29")="Não",IF(INDIRECT("'i"&amp;$C$1-1&amp;"'!B"&amp;D23)&gt;Limites!$C$4,IF(Limites!C28="1",ROUND(INDIRECT("'i"&amp;$C$1-1&amp;"'!B"&amp;D23),2),ROUND(INDIRECT("'i"&amp;$C$1-1&amp;"'!B"&amp;D23),2)),Limites!$C$4),"-")</f>
        <v>685.79</v>
      </c>
      <c r="B23" s="102">
        <f ca="1">IF($B$29="Não",IF(Limites!C28="1",ROUND(A23*$B$27,2),A23*$B$27),"-")</f>
        <v>685.43781916543082</v>
      </c>
      <c r="C23" s="62"/>
      <c r="D23">
        <v>23</v>
      </c>
      <c r="E23" s="81"/>
      <c r="F23" s="81"/>
      <c r="G23" s="80"/>
      <c r="H23" s="81"/>
    </row>
    <row r="24" spans="1:8" x14ac:dyDescent="0.25">
      <c r="A24" s="106">
        <f ca="1">IF(INDIRECT("'i"&amp;$C$1-1&amp;"'!B29")="Não",IF(INDIRECT("'i"&amp;$C$1-1&amp;"'!B"&amp;D24)&gt;Limites!$C$4,IF(Limites!C29="1",ROUND(INDIRECT("'i"&amp;$C$1-1&amp;"'!B"&amp;D24),2),ROUND(INDIRECT("'i"&amp;$C$1-1&amp;"'!B"&amp;D24),2)),Limites!$C$4),"-")</f>
        <v>600.05999999999995</v>
      </c>
      <c r="B24" s="102">
        <f ca="1">IF($B$29="Não",IF(Limites!C29="1",ROUND(A24*$B$27,2),A24*$B$27),"-")</f>
        <v>599.75184497937914</v>
      </c>
      <c r="C24" s="62"/>
      <c r="D24">
        <v>24</v>
      </c>
      <c r="E24" s="81"/>
      <c r="F24" s="81"/>
      <c r="G24" s="80"/>
      <c r="H24" s="81"/>
    </row>
    <row r="25" spans="1:8" x14ac:dyDescent="0.25">
      <c r="A25" s="106">
        <f ca="1">IF(INDIRECT("'i"&amp;$C$1-1&amp;"'!B29")="Não",IF(INDIRECT("'i"&amp;$C$1-1&amp;"'!B"&amp;D25)&gt;Limites!$C$4,IF(Limites!C30="1",ROUND(INDIRECT("'i"&amp;$C$1-1&amp;"'!B"&amp;D25),2),ROUND(INDIRECT("'i"&amp;$C$1-1&amp;"'!B"&amp;D25),2)),Limites!$C$4),"-")</f>
        <v>445.76</v>
      </c>
      <c r="B25" s="102">
        <f ca="1">IF($B$29="Não",IF(Limites!C30="1",ROUND(A25*$B$27,2),A25*$B$27),"-")</f>
        <v>445.53108425492127</v>
      </c>
      <c r="C25" s="62"/>
      <c r="D25">
        <v>25</v>
      </c>
      <c r="E25" s="81"/>
      <c r="F25" s="81"/>
      <c r="G25" s="80"/>
      <c r="H25" s="81"/>
    </row>
    <row r="26" spans="1:8" x14ac:dyDescent="0.25">
      <c r="A26" s="115" t="str">
        <f>"PLD_MD i"&amp;C1&amp;": "</f>
        <v xml:space="preserve">PLD_MD i2: </v>
      </c>
      <c r="B26" s="116">
        <f ca="1">IF(A2&lt;&gt;"-",IF(Limites!$C$7="1",ROUND(AVERAGE(A2:A25),2),AVERAGE(A2:A25)),"-")</f>
        <v>584.17999999999995</v>
      </c>
      <c r="D26" s="104"/>
      <c r="E26" s="81"/>
      <c r="F26" s="81"/>
      <c r="G26" s="62"/>
      <c r="H26" s="81"/>
    </row>
    <row r="27" spans="1:8" x14ac:dyDescent="0.25">
      <c r="A27" s="117" t="str">
        <f>"F_EST i"&amp;C1&amp;": "</f>
        <v xml:space="preserve">F_EST i2: </v>
      </c>
      <c r="B27" s="118">
        <f ca="1">IF(A2&lt;&gt;"-",ROUND(Limites!C6/'i2'!B26,Limites!$C$34),"-")</f>
        <v>0.99948645965299998</v>
      </c>
      <c r="D27" s="61"/>
      <c r="E27" s="82"/>
      <c r="F27" s="81"/>
    </row>
    <row r="28" spans="1:8" ht="15.75" hidden="1" x14ac:dyDescent="0.25">
      <c r="A28" s="117" t="s">
        <v>35</v>
      </c>
      <c r="B28" s="119">
        <f ca="1">IF(INDIRECT("'i"&amp;C1-1&amp;"'!B29")="Não",ROUND(B27*Limites!C6/B26,Limites!$C$34),"")</f>
        <v>0.99897318303000004</v>
      </c>
      <c r="E28" s="82"/>
      <c r="F28" s="81"/>
    </row>
    <row r="29" spans="1:8" ht="18.75" x14ac:dyDescent="0.25">
      <c r="A29" s="117" t="s">
        <v>34</v>
      </c>
      <c r="B29" s="120" t="str">
        <f ca="1">IF(A2&lt;&gt;"-",IF(B26=Limites!C6,"Sim","Não"),"-")</f>
        <v>Não</v>
      </c>
      <c r="D29" s="105"/>
      <c r="F29" s="81"/>
    </row>
    <row r="30" spans="1:8" x14ac:dyDescent="0.25">
      <c r="D30" s="62"/>
    </row>
  </sheetData>
  <sheetProtection algorithmName="SHA-512" hashValue="fAPSx7gve9b32AIr+ugjAiWMwto8O3sLWtXxnnoeQd8OiphM90uyrb+1YIFbQ7ZcwG4hDPDkzKnfVcCa4H95Nw==" saltValue="aA+mhA/ZJeZxGAuVqueVG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Orientações</vt:lpstr>
      <vt:lpstr>Disclaimer</vt:lpstr>
      <vt:lpstr>Limites</vt:lpstr>
      <vt:lpstr>CMO to PLD</vt:lpstr>
      <vt:lpstr>Gráfico</vt:lpstr>
      <vt:lpstr>Revisão</vt:lpstr>
      <vt:lpstr>Ind</vt:lpstr>
      <vt:lpstr>i1</vt:lpstr>
      <vt:lpstr>i2</vt:lpstr>
      <vt:lpstr>i3</vt:lpstr>
      <vt:lpstr>i4</vt:lpstr>
      <vt:lpstr>i5</vt:lpstr>
      <vt:lpstr>i6</vt:lpstr>
      <vt:lpstr>i7</vt:lpstr>
      <vt:lpstr>i8</vt:lpstr>
      <vt:lpstr>i9</vt:lpstr>
      <vt:lpstr>i10</vt:lpstr>
      <vt:lpstr>Versionamento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Iury Oliveira</dc:creator>
  <cp:lastModifiedBy>Iury Oliveira</cp:lastModifiedBy>
  <dcterms:created xsi:type="dcterms:W3CDTF">2020-05-22T18:26:06Z</dcterms:created>
  <dcterms:modified xsi:type="dcterms:W3CDTF">2021-01-14T21:02:19Z</dcterms:modified>
</cp:coreProperties>
</file>