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-Note\Documents\Dany\EXPANSÃO\"/>
    </mc:Choice>
  </mc:AlternateContent>
  <xr:revisionPtr revIDLastSave="0" documentId="13_ncr:1_{CE98F203-0C06-4AC2-B2E0-7FC13220A8D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ALIE 2021-2025" sheetId="5" r:id="rId1"/>
    <sheet name="2014" sheetId="6" r:id="rId2"/>
    <sheet name="2015" sheetId="8" r:id="rId3"/>
    <sheet name="2016" sheetId="7" r:id="rId4"/>
    <sheet name="2017" sheetId="11" r:id="rId5"/>
    <sheet name="2018" sheetId="10" r:id="rId6"/>
    <sheet name="2019" sheetId="9" r:id="rId7"/>
    <sheet name="2020" sheetId="1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1" i="9" l="1"/>
  <c r="L121" i="9"/>
  <c r="K121" i="9"/>
  <c r="J121" i="9"/>
  <c r="P120" i="9"/>
  <c r="Q120" i="9" s="1"/>
  <c r="R120" i="9" s="1"/>
  <c r="P119" i="9"/>
  <c r="Q119" i="9" s="1"/>
  <c r="R119" i="9" s="1"/>
  <c r="P118" i="9"/>
  <c r="Q118" i="9" s="1"/>
  <c r="R118" i="9" s="1"/>
  <c r="P117" i="9"/>
  <c r="Q117" i="9" s="1"/>
  <c r="R117" i="9" s="1"/>
  <c r="P116" i="9"/>
  <c r="Q116" i="9" s="1"/>
  <c r="R116" i="9" s="1"/>
  <c r="Q115" i="9"/>
  <c r="R115" i="9" s="1"/>
  <c r="P115" i="9"/>
  <c r="M111" i="9"/>
  <c r="L111" i="9"/>
  <c r="K111" i="9"/>
  <c r="J111" i="9"/>
  <c r="P110" i="9"/>
  <c r="Q110" i="9" s="1"/>
  <c r="R110" i="9" s="1"/>
  <c r="P109" i="9"/>
  <c r="Q109" i="9" s="1"/>
  <c r="R109" i="9" s="1"/>
  <c r="P108" i="9"/>
  <c r="Q108" i="9" s="1"/>
  <c r="R108" i="9" s="1"/>
  <c r="P107" i="9"/>
  <c r="Q107" i="9" s="1"/>
  <c r="R107" i="9" s="1"/>
  <c r="P106" i="9"/>
  <c r="Q106" i="9" s="1"/>
  <c r="R106" i="9" s="1"/>
  <c r="P105" i="9"/>
  <c r="Q105" i="9" s="1"/>
  <c r="R105" i="9" s="1"/>
  <c r="Q104" i="9"/>
  <c r="R104" i="9" s="1"/>
  <c r="P104" i="9"/>
  <c r="P103" i="9"/>
  <c r="Q103" i="9" s="1"/>
  <c r="R103" i="9" s="1"/>
  <c r="P102" i="9"/>
  <c r="Q102" i="9" s="1"/>
  <c r="R102" i="9" s="1"/>
  <c r="P101" i="9"/>
  <c r="Q101" i="9" s="1"/>
  <c r="R101" i="9" s="1"/>
  <c r="P100" i="9"/>
  <c r="Q100" i="9" s="1"/>
  <c r="R100" i="9" s="1"/>
  <c r="P99" i="9"/>
  <c r="Q99" i="9" s="1"/>
  <c r="R99" i="9" s="1"/>
  <c r="P98" i="9"/>
  <c r="Q98" i="9" s="1"/>
  <c r="R98" i="9" s="1"/>
  <c r="P97" i="9"/>
  <c r="Q97" i="9" s="1"/>
  <c r="R97" i="9" s="1"/>
  <c r="P96" i="9"/>
  <c r="Q96" i="9" s="1"/>
  <c r="R96" i="9" s="1"/>
  <c r="P95" i="9"/>
  <c r="Q95" i="9" s="1"/>
  <c r="R95" i="9" s="1"/>
  <c r="P94" i="9"/>
  <c r="Q94" i="9" s="1"/>
  <c r="R94" i="9" s="1"/>
  <c r="P93" i="9"/>
  <c r="Q93" i="9" s="1"/>
  <c r="R93" i="9" s="1"/>
  <c r="P92" i="9"/>
  <c r="Q92" i="9" s="1"/>
  <c r="R92" i="9" s="1"/>
  <c r="P91" i="9"/>
  <c r="Q91" i="9" s="1"/>
  <c r="R91" i="9" s="1"/>
  <c r="P90" i="9"/>
  <c r="Q90" i="9" s="1"/>
  <c r="R90" i="9" s="1"/>
  <c r="P89" i="9"/>
  <c r="Q89" i="9" s="1"/>
  <c r="R89" i="9" s="1"/>
  <c r="Q88" i="9"/>
  <c r="R88" i="9" s="1"/>
  <c r="P88" i="9"/>
  <c r="P87" i="9"/>
  <c r="Q87" i="9" s="1"/>
  <c r="R87" i="9" s="1"/>
  <c r="P86" i="9"/>
  <c r="Q86" i="9" s="1"/>
  <c r="R86" i="9" s="1"/>
  <c r="P85" i="9"/>
  <c r="Q85" i="9" s="1"/>
  <c r="R85" i="9" s="1"/>
  <c r="P84" i="9"/>
  <c r="Q84" i="9" s="1"/>
  <c r="R84" i="9" s="1"/>
  <c r="P83" i="9"/>
  <c r="Q83" i="9" s="1"/>
  <c r="R83" i="9" s="1"/>
  <c r="P82" i="9"/>
  <c r="Q82" i="9" s="1"/>
  <c r="R82" i="9" s="1"/>
  <c r="P81" i="9"/>
  <c r="Q81" i="9" s="1"/>
  <c r="R81" i="9" s="1"/>
  <c r="P80" i="9"/>
  <c r="Q80" i="9" s="1"/>
  <c r="R80" i="9" s="1"/>
  <c r="P79" i="9"/>
  <c r="Q79" i="9" s="1"/>
  <c r="R79" i="9" s="1"/>
  <c r="P78" i="9"/>
  <c r="Q78" i="9" s="1"/>
  <c r="R78" i="9" s="1"/>
  <c r="P77" i="9"/>
  <c r="Q77" i="9" s="1"/>
  <c r="R77" i="9" s="1"/>
  <c r="P76" i="9"/>
  <c r="Q76" i="9" s="1"/>
  <c r="R76" i="9" s="1"/>
  <c r="P75" i="9"/>
  <c r="Q75" i="9" s="1"/>
  <c r="R75" i="9" s="1"/>
  <c r="P74" i="9"/>
  <c r="Q74" i="9" s="1"/>
  <c r="R74" i="9" s="1"/>
  <c r="P73" i="9"/>
  <c r="Q73" i="9" s="1"/>
  <c r="R73" i="9" s="1"/>
  <c r="Q72" i="9"/>
  <c r="R72" i="9" s="1"/>
  <c r="P72" i="9"/>
  <c r="P71" i="9"/>
  <c r="Q71" i="9" s="1"/>
  <c r="R71" i="9" s="1"/>
  <c r="P70" i="9"/>
  <c r="Q70" i="9" s="1"/>
  <c r="R70" i="9" s="1"/>
  <c r="P69" i="9"/>
  <c r="Q69" i="9" s="1"/>
  <c r="R69" i="9" s="1"/>
  <c r="P68" i="9"/>
  <c r="Q68" i="9" s="1"/>
  <c r="R68" i="9" s="1"/>
  <c r="P67" i="9"/>
  <c r="Q67" i="9" s="1"/>
  <c r="R67" i="9" s="1"/>
  <c r="P66" i="9"/>
  <c r="Q66" i="9" s="1"/>
  <c r="R66" i="9" s="1"/>
  <c r="P65" i="9"/>
  <c r="Q65" i="9" s="1"/>
  <c r="R65" i="9" s="1"/>
  <c r="P64" i="9"/>
  <c r="Q64" i="9" s="1"/>
  <c r="R64" i="9" s="1"/>
  <c r="P63" i="9"/>
  <c r="Q63" i="9" s="1"/>
  <c r="R63" i="9" s="1"/>
  <c r="P62" i="9"/>
  <c r="Q62" i="9" s="1"/>
  <c r="R62" i="9" s="1"/>
  <c r="P61" i="9"/>
  <c r="Q61" i="9" s="1"/>
  <c r="R61" i="9" s="1"/>
  <c r="P60" i="9"/>
  <c r="Q60" i="9" s="1"/>
  <c r="R60" i="9" s="1"/>
  <c r="P59" i="9"/>
  <c r="Q59" i="9" s="1"/>
  <c r="R59" i="9" s="1"/>
  <c r="P58" i="9"/>
  <c r="Q58" i="9" s="1"/>
  <c r="R58" i="9" s="1"/>
  <c r="P57" i="9"/>
  <c r="Q57" i="9" s="1"/>
  <c r="R57" i="9" s="1"/>
  <c r="P56" i="9"/>
  <c r="Q56" i="9" s="1"/>
  <c r="R56" i="9" s="1"/>
  <c r="P55" i="9"/>
  <c r="Q55" i="9" s="1"/>
  <c r="R55" i="9" s="1"/>
  <c r="P54" i="9"/>
  <c r="Q54" i="9" s="1"/>
  <c r="R54" i="9" s="1"/>
  <c r="P53" i="9"/>
  <c r="Q53" i="9" s="1"/>
  <c r="R53" i="9" s="1"/>
  <c r="M49" i="9"/>
  <c r="L49" i="9"/>
  <c r="K49" i="9"/>
  <c r="J49" i="9"/>
  <c r="P48" i="9"/>
  <c r="Q48" i="9" s="1"/>
  <c r="R48" i="9" s="1"/>
  <c r="P47" i="9"/>
  <c r="Q47" i="9" s="1"/>
  <c r="R47" i="9" s="1"/>
  <c r="Q46" i="9"/>
  <c r="R46" i="9" s="1"/>
  <c r="P46" i="9"/>
  <c r="Q45" i="9"/>
  <c r="R45" i="9" s="1"/>
  <c r="P45" i="9"/>
  <c r="P44" i="9"/>
  <c r="Q44" i="9" s="1"/>
  <c r="R44" i="9" s="1"/>
  <c r="P43" i="9"/>
  <c r="Q43" i="9" s="1"/>
  <c r="R43" i="9" s="1"/>
  <c r="P42" i="9"/>
  <c r="Q42" i="9" s="1"/>
  <c r="R42" i="9" s="1"/>
  <c r="P41" i="9"/>
  <c r="Q41" i="9" s="1"/>
  <c r="R41" i="9" s="1"/>
  <c r="Q40" i="9"/>
  <c r="R40" i="9" s="1"/>
  <c r="P40" i="9"/>
  <c r="P39" i="9"/>
  <c r="Q39" i="9" s="1"/>
  <c r="R39" i="9" s="1"/>
  <c r="M35" i="9"/>
  <c r="L35" i="9"/>
  <c r="K35" i="9"/>
  <c r="J35" i="9"/>
  <c r="P32" i="9"/>
  <c r="Q32" i="9" s="1"/>
  <c r="R32" i="9" s="1"/>
  <c r="P31" i="9"/>
  <c r="Q31" i="9" s="1"/>
  <c r="R31" i="9" s="1"/>
  <c r="Q30" i="9"/>
  <c r="R30" i="9" s="1"/>
  <c r="P30" i="9"/>
  <c r="P29" i="9"/>
  <c r="Q29" i="9" s="1"/>
  <c r="R29" i="9" s="1"/>
  <c r="P28" i="9"/>
  <c r="Q28" i="9" s="1"/>
  <c r="R28" i="9" s="1"/>
  <c r="P27" i="9"/>
  <c r="Q27" i="9" s="1"/>
  <c r="R27" i="9" s="1"/>
  <c r="P26" i="9"/>
  <c r="Q26" i="9" s="1"/>
  <c r="R26" i="9" s="1"/>
  <c r="P25" i="9"/>
  <c r="Q25" i="9" s="1"/>
  <c r="R25" i="9" s="1"/>
  <c r="P24" i="9"/>
  <c r="Q24" i="9" s="1"/>
  <c r="R24" i="9" s="1"/>
  <c r="P23" i="9"/>
  <c r="Q23" i="9" s="1"/>
  <c r="R23" i="9" s="1"/>
  <c r="P22" i="9"/>
  <c r="Q22" i="9" s="1"/>
  <c r="R22" i="9" s="1"/>
  <c r="P21" i="9"/>
  <c r="Q21" i="9" s="1"/>
  <c r="R21" i="9" s="1"/>
  <c r="P20" i="9"/>
  <c r="Q20" i="9" s="1"/>
  <c r="R20" i="9" s="1"/>
  <c r="P19" i="9"/>
  <c r="Q19" i="9" s="1"/>
  <c r="R19" i="9" s="1"/>
  <c r="P18" i="9"/>
  <c r="Q18" i="9" s="1"/>
  <c r="R18" i="9" s="1"/>
  <c r="P17" i="9"/>
  <c r="Q17" i="9" s="1"/>
  <c r="R17" i="9" s="1"/>
  <c r="P16" i="9"/>
  <c r="Q16" i="9" s="1"/>
  <c r="R16" i="9" s="1"/>
  <c r="P15" i="9"/>
  <c r="Q15" i="9" s="1"/>
  <c r="R15" i="9" s="1"/>
  <c r="P14" i="9"/>
  <c r="Q14" i="9" s="1"/>
  <c r="R14" i="9" s="1"/>
  <c r="P13" i="9"/>
  <c r="Q13" i="9" s="1"/>
  <c r="R13" i="9" s="1"/>
  <c r="P12" i="9"/>
  <c r="Q12" i="9" s="1"/>
  <c r="R12" i="9" s="1"/>
  <c r="P11" i="9"/>
  <c r="Q11" i="9" s="1"/>
  <c r="R11" i="9" s="1"/>
  <c r="P10" i="9"/>
  <c r="Q10" i="9" s="1"/>
  <c r="R10" i="9" s="1"/>
  <c r="Q9" i="9"/>
  <c r="R9" i="9" s="1"/>
  <c r="P9" i="9"/>
  <c r="P8" i="9"/>
  <c r="Q8" i="9" s="1"/>
  <c r="R8" i="9" s="1"/>
  <c r="P7" i="9"/>
  <c r="Q7" i="9" s="1"/>
  <c r="R7" i="9" s="1"/>
  <c r="P6" i="9"/>
  <c r="Q6" i="9" s="1"/>
  <c r="P5" i="9"/>
  <c r="Q5" i="9" s="1"/>
  <c r="R5" i="9" s="1"/>
  <c r="T4" i="9"/>
  <c r="U4" i="9" s="1"/>
  <c r="V4" i="9" s="1"/>
  <c r="P4" i="9"/>
  <c r="Q4" i="9" s="1"/>
  <c r="R4" i="9" s="1"/>
  <c r="T3" i="9"/>
  <c r="U3" i="9" s="1"/>
  <c r="V3" i="9" s="1"/>
  <c r="P3" i="9"/>
  <c r="Q3" i="9" s="1"/>
  <c r="R3" i="9" s="1"/>
  <c r="H79" i="10"/>
  <c r="G79" i="10"/>
  <c r="F79" i="10"/>
  <c r="E79" i="10"/>
  <c r="J78" i="10"/>
  <c r="K78" i="10" s="1"/>
  <c r="L78" i="10" s="1"/>
  <c r="J77" i="10"/>
  <c r="K77" i="10" s="1"/>
  <c r="L77" i="10" s="1"/>
  <c r="J76" i="10"/>
  <c r="K76" i="10" s="1"/>
  <c r="L76" i="10" s="1"/>
  <c r="J75" i="10"/>
  <c r="K75" i="10" s="1"/>
  <c r="L75" i="10" s="1"/>
  <c r="K74" i="10"/>
  <c r="L74" i="10" s="1"/>
  <c r="J74" i="10"/>
  <c r="J73" i="10"/>
  <c r="K73" i="10" s="1"/>
  <c r="L73" i="10" s="1"/>
  <c r="J72" i="10"/>
  <c r="K72" i="10" s="1"/>
  <c r="L72" i="10" s="1"/>
  <c r="J71" i="10"/>
  <c r="K71" i="10" s="1"/>
  <c r="L71" i="10" s="1"/>
  <c r="J70" i="10"/>
  <c r="K70" i="10" s="1"/>
  <c r="L70" i="10" s="1"/>
  <c r="J69" i="10"/>
  <c r="K69" i="10" s="1"/>
  <c r="L69" i="10" s="1"/>
  <c r="J68" i="10"/>
  <c r="K68" i="10" s="1"/>
  <c r="L68" i="10" s="1"/>
  <c r="J67" i="10"/>
  <c r="K67" i="10" s="1"/>
  <c r="L67" i="10" s="1"/>
  <c r="K66" i="10"/>
  <c r="L66" i="10" s="1"/>
  <c r="J66" i="10"/>
  <c r="J65" i="10"/>
  <c r="K65" i="10" s="1"/>
  <c r="L65" i="10" s="1"/>
  <c r="J64" i="10"/>
  <c r="K64" i="10" s="1"/>
  <c r="L64" i="10" s="1"/>
  <c r="J63" i="10"/>
  <c r="K63" i="10" s="1"/>
  <c r="L63" i="10" s="1"/>
  <c r="J62" i="10"/>
  <c r="K62" i="10" s="1"/>
  <c r="L62" i="10" s="1"/>
  <c r="J61" i="10"/>
  <c r="K61" i="10" s="1"/>
  <c r="L61" i="10" s="1"/>
  <c r="K60" i="10"/>
  <c r="L60" i="10" s="1"/>
  <c r="J60" i="10"/>
  <c r="J59" i="10"/>
  <c r="K59" i="10" s="1"/>
  <c r="L59" i="10" s="1"/>
  <c r="K58" i="10"/>
  <c r="L58" i="10" s="1"/>
  <c r="J58" i="10"/>
  <c r="J57" i="10"/>
  <c r="K57" i="10" s="1"/>
  <c r="L57" i="10" s="1"/>
  <c r="J56" i="10"/>
  <c r="K56" i="10" s="1"/>
  <c r="L56" i="10" s="1"/>
  <c r="J55" i="10"/>
  <c r="K55" i="10" s="1"/>
  <c r="L55" i="10" s="1"/>
  <c r="J54" i="10"/>
  <c r="K54" i="10" s="1"/>
  <c r="L54" i="10" s="1"/>
  <c r="J53" i="10"/>
  <c r="K53" i="10" s="1"/>
  <c r="L53" i="10" s="1"/>
  <c r="K52" i="10"/>
  <c r="L52" i="10" s="1"/>
  <c r="J52" i="10"/>
  <c r="J51" i="10"/>
  <c r="K51" i="10" s="1"/>
  <c r="L51" i="10" s="1"/>
  <c r="K50" i="10"/>
  <c r="L50" i="10" s="1"/>
  <c r="J50" i="10"/>
  <c r="J49" i="10"/>
  <c r="K49" i="10" s="1"/>
  <c r="L49" i="10" s="1"/>
  <c r="J48" i="10"/>
  <c r="K48" i="10" s="1"/>
  <c r="L48" i="10" s="1"/>
  <c r="K47" i="10"/>
  <c r="L47" i="10" s="1"/>
  <c r="J47" i="10"/>
  <c r="J46" i="10"/>
  <c r="K46" i="10" s="1"/>
  <c r="L46" i="10" s="1"/>
  <c r="J45" i="10"/>
  <c r="K45" i="10" s="1"/>
  <c r="L45" i="10" s="1"/>
  <c r="J44" i="10"/>
  <c r="K44" i="10" s="1"/>
  <c r="L44" i="10" s="1"/>
  <c r="J43" i="10"/>
  <c r="K43" i="10" s="1"/>
  <c r="L43" i="10" s="1"/>
  <c r="J42" i="10"/>
  <c r="K42" i="10" s="1"/>
  <c r="L42" i="10" s="1"/>
  <c r="J41" i="10"/>
  <c r="K41" i="10" s="1"/>
  <c r="L41" i="10" s="1"/>
  <c r="K40" i="10"/>
  <c r="L40" i="10" s="1"/>
  <c r="J40" i="10"/>
  <c r="K39" i="10"/>
  <c r="L39" i="10" s="1"/>
  <c r="J39" i="10"/>
  <c r="J38" i="10"/>
  <c r="K38" i="10" s="1"/>
  <c r="L38" i="10" s="1"/>
  <c r="J37" i="10"/>
  <c r="K37" i="10" s="1"/>
  <c r="L37" i="10" s="1"/>
  <c r="J36" i="10"/>
  <c r="K36" i="10" s="1"/>
  <c r="L36" i="10" s="1"/>
  <c r="J35" i="10"/>
  <c r="K35" i="10" s="1"/>
  <c r="L35" i="10" s="1"/>
  <c r="J34" i="10"/>
  <c r="K34" i="10" s="1"/>
  <c r="L34" i="10" s="1"/>
  <c r="J33" i="10"/>
  <c r="K33" i="10" s="1"/>
  <c r="L33" i="10" s="1"/>
  <c r="J32" i="10"/>
  <c r="K32" i="10" s="1"/>
  <c r="L32" i="10" s="1"/>
  <c r="J31" i="10"/>
  <c r="K31" i="10" s="1"/>
  <c r="L31" i="10" s="1"/>
  <c r="J30" i="10"/>
  <c r="K30" i="10" s="1"/>
  <c r="L30" i="10" s="1"/>
  <c r="J29" i="10"/>
  <c r="K29" i="10" s="1"/>
  <c r="L29" i="10" s="1"/>
  <c r="J28" i="10"/>
  <c r="K28" i="10" s="1"/>
  <c r="L28" i="10" s="1"/>
  <c r="J27" i="10"/>
  <c r="K27" i="10" s="1"/>
  <c r="L27" i="10" s="1"/>
  <c r="L26" i="10"/>
  <c r="K26" i="10"/>
  <c r="J26" i="10"/>
  <c r="J25" i="10"/>
  <c r="K25" i="10" s="1"/>
  <c r="L25" i="10" s="1"/>
  <c r="J24" i="10"/>
  <c r="K24" i="10" s="1"/>
  <c r="L24" i="10" s="1"/>
  <c r="J23" i="10"/>
  <c r="K23" i="10" s="1"/>
  <c r="L23" i="10" s="1"/>
  <c r="J22" i="10"/>
  <c r="K22" i="10" s="1"/>
  <c r="L22" i="10" s="1"/>
  <c r="L21" i="10"/>
  <c r="K21" i="10"/>
  <c r="J21" i="10"/>
  <c r="H16" i="10"/>
  <c r="G16" i="10"/>
  <c r="F16" i="10"/>
  <c r="E16" i="10"/>
  <c r="J14" i="10"/>
  <c r="K14" i="10" s="1"/>
  <c r="L14" i="10" s="1"/>
  <c r="N13" i="10"/>
  <c r="O13" i="10" s="1"/>
  <c r="P13" i="10" s="1"/>
  <c r="P14" i="10" s="1"/>
  <c r="K13" i="10"/>
  <c r="L13" i="10" s="1"/>
  <c r="L15" i="10" s="1"/>
  <c r="J13" i="10"/>
  <c r="H9" i="10"/>
  <c r="G9" i="10"/>
  <c r="F9" i="10"/>
  <c r="E9" i="10"/>
  <c r="J8" i="10"/>
  <c r="K8" i="10" s="1"/>
  <c r="L8" i="10" s="1"/>
  <c r="J7" i="10"/>
  <c r="K7" i="10" s="1"/>
  <c r="L7" i="10" s="1"/>
  <c r="J6" i="10"/>
  <c r="K6" i="10" s="1"/>
  <c r="L6" i="10" s="1"/>
  <c r="L5" i="10"/>
  <c r="K5" i="10"/>
  <c r="J5" i="10"/>
  <c r="J4" i="10"/>
  <c r="K4" i="10" s="1"/>
  <c r="L4" i="10" s="1"/>
  <c r="J3" i="10"/>
  <c r="K3" i="10" s="1"/>
  <c r="L3" i="10" s="1"/>
  <c r="H64" i="11"/>
  <c r="G64" i="11"/>
  <c r="F64" i="11"/>
  <c r="E64" i="11"/>
  <c r="J63" i="11"/>
  <c r="K63" i="11" s="1"/>
  <c r="L63" i="11" s="1"/>
  <c r="J62" i="11"/>
  <c r="K62" i="11" s="1"/>
  <c r="L62" i="11" s="1"/>
  <c r="K61" i="11"/>
  <c r="L61" i="11" s="1"/>
  <c r="J61" i="11"/>
  <c r="J60" i="11"/>
  <c r="K60" i="11" s="1"/>
  <c r="L60" i="11" s="1"/>
  <c r="J59" i="11"/>
  <c r="K59" i="11" s="1"/>
  <c r="L59" i="11" s="1"/>
  <c r="H55" i="11"/>
  <c r="G55" i="11"/>
  <c r="F55" i="11"/>
  <c r="E55" i="11"/>
  <c r="J54" i="11"/>
  <c r="K54" i="11" s="1"/>
  <c r="L54" i="11" s="1"/>
  <c r="J53" i="11"/>
  <c r="K53" i="11" s="1"/>
  <c r="L53" i="11" s="1"/>
  <c r="J52" i="11"/>
  <c r="K52" i="11" s="1"/>
  <c r="L52" i="11" s="1"/>
  <c r="J51" i="11"/>
  <c r="K51" i="11" s="1"/>
  <c r="L51" i="11" s="1"/>
  <c r="J50" i="11"/>
  <c r="K50" i="11" s="1"/>
  <c r="L50" i="11" s="1"/>
  <c r="J49" i="11"/>
  <c r="K49" i="11" s="1"/>
  <c r="L49" i="11" s="1"/>
  <c r="J48" i="11"/>
  <c r="K48" i="11" s="1"/>
  <c r="L48" i="11" s="1"/>
  <c r="J47" i="11"/>
  <c r="K47" i="11" s="1"/>
  <c r="L47" i="11" s="1"/>
  <c r="J46" i="11"/>
  <c r="K46" i="11" s="1"/>
  <c r="L46" i="11" s="1"/>
  <c r="J45" i="11"/>
  <c r="K45" i="11" s="1"/>
  <c r="L45" i="11" s="1"/>
  <c r="J44" i="11"/>
  <c r="K44" i="11" s="1"/>
  <c r="L44" i="11" s="1"/>
  <c r="J43" i="11"/>
  <c r="K43" i="11" s="1"/>
  <c r="L43" i="11" s="1"/>
  <c r="J42" i="11"/>
  <c r="K42" i="11" s="1"/>
  <c r="L42" i="11" s="1"/>
  <c r="J41" i="11"/>
  <c r="K41" i="11" s="1"/>
  <c r="L41" i="11" s="1"/>
  <c r="J40" i="11"/>
  <c r="K40" i="11" s="1"/>
  <c r="L40" i="11" s="1"/>
  <c r="J39" i="11"/>
  <c r="K39" i="11" s="1"/>
  <c r="L39" i="11" s="1"/>
  <c r="J38" i="11"/>
  <c r="K38" i="11" s="1"/>
  <c r="L38" i="11" s="1"/>
  <c r="J37" i="11"/>
  <c r="K37" i="11" s="1"/>
  <c r="L37" i="11" s="1"/>
  <c r="J36" i="11"/>
  <c r="K36" i="11" s="1"/>
  <c r="L36" i="11" s="1"/>
  <c r="J35" i="11"/>
  <c r="K35" i="11" s="1"/>
  <c r="L35" i="11" s="1"/>
  <c r="K34" i="11"/>
  <c r="L34" i="11" s="1"/>
  <c r="J34" i="11"/>
  <c r="J33" i="11"/>
  <c r="K33" i="11" s="1"/>
  <c r="L33" i="11" s="1"/>
  <c r="J32" i="11"/>
  <c r="K32" i="11" s="1"/>
  <c r="L32" i="11" s="1"/>
  <c r="J31" i="11"/>
  <c r="K31" i="11" s="1"/>
  <c r="L31" i="11" s="1"/>
  <c r="J30" i="11"/>
  <c r="K30" i="11" s="1"/>
  <c r="L30" i="11" s="1"/>
  <c r="J29" i="11"/>
  <c r="K29" i="11" s="1"/>
  <c r="L29" i="11" s="1"/>
  <c r="J28" i="11"/>
  <c r="K28" i="11" s="1"/>
  <c r="L28" i="11" s="1"/>
  <c r="J27" i="11"/>
  <c r="K27" i="11" s="1"/>
  <c r="L27" i="11" s="1"/>
  <c r="K26" i="11"/>
  <c r="L26" i="11" s="1"/>
  <c r="J26" i="11"/>
  <c r="J25" i="11"/>
  <c r="K25" i="11" s="1"/>
  <c r="L25" i="11" s="1"/>
  <c r="J24" i="11"/>
  <c r="K24" i="11" s="1"/>
  <c r="L24" i="11" s="1"/>
  <c r="J23" i="11"/>
  <c r="K23" i="11" s="1"/>
  <c r="L23" i="11" s="1"/>
  <c r="J22" i="11"/>
  <c r="K22" i="11" s="1"/>
  <c r="L22" i="11" s="1"/>
  <c r="H18" i="11"/>
  <c r="G18" i="11"/>
  <c r="F18" i="11"/>
  <c r="E18" i="11"/>
  <c r="J15" i="11"/>
  <c r="K15" i="11" s="1"/>
  <c r="L15" i="11" s="1"/>
  <c r="J14" i="11"/>
  <c r="K14" i="11" s="1"/>
  <c r="L14" i="11" s="1"/>
  <c r="N13" i="11"/>
  <c r="O13" i="11" s="1"/>
  <c r="P13" i="11" s="1"/>
  <c r="P14" i="11" s="1"/>
  <c r="J13" i="11"/>
  <c r="K13" i="11" s="1"/>
  <c r="L13" i="11" s="1"/>
  <c r="O12" i="11"/>
  <c r="P12" i="11" s="1"/>
  <c r="N12" i="11"/>
  <c r="J12" i="11"/>
  <c r="K12" i="11" s="1"/>
  <c r="L12" i="11" s="1"/>
  <c r="H8" i="11"/>
  <c r="G8" i="11"/>
  <c r="F8" i="11"/>
  <c r="E8" i="11"/>
  <c r="J7" i="11"/>
  <c r="K7" i="11" s="1"/>
  <c r="L7" i="11" s="1"/>
  <c r="J6" i="11"/>
  <c r="K6" i="11" s="1"/>
  <c r="L6" i="11" s="1"/>
  <c r="J5" i="11"/>
  <c r="K5" i="11" s="1"/>
  <c r="L5" i="11" s="1"/>
  <c r="K4" i="11"/>
  <c r="L4" i="11" s="1"/>
  <c r="J4" i="11"/>
  <c r="J3" i="11"/>
  <c r="K3" i="11" s="1"/>
  <c r="L3" i="11" s="1"/>
  <c r="L8" i="11" s="1"/>
  <c r="H17" i="7"/>
  <c r="G17" i="7"/>
  <c r="F17" i="7"/>
  <c r="E17" i="7"/>
  <c r="N15" i="7"/>
  <c r="O15" i="7" s="1"/>
  <c r="P15" i="7" s="1"/>
  <c r="P16" i="7" s="1"/>
  <c r="J15" i="7"/>
  <c r="K15" i="7" s="1"/>
  <c r="L15" i="7" s="1"/>
  <c r="L16" i="7" s="1"/>
  <c r="H11" i="7"/>
  <c r="G11" i="7"/>
  <c r="F11" i="7"/>
  <c r="E11" i="7"/>
  <c r="J10" i="7"/>
  <c r="K10" i="7" s="1"/>
  <c r="L10" i="7" s="1"/>
  <c r="J9" i="7"/>
  <c r="K9" i="7" s="1"/>
  <c r="L9" i="7" s="1"/>
  <c r="J8" i="7"/>
  <c r="K8" i="7" s="1"/>
  <c r="L8" i="7" s="1"/>
  <c r="J7" i="7"/>
  <c r="K7" i="7" s="1"/>
  <c r="L7" i="7" s="1"/>
  <c r="J6" i="7"/>
  <c r="K6" i="7" s="1"/>
  <c r="L6" i="7" s="1"/>
  <c r="J5" i="7"/>
  <c r="K5" i="7" s="1"/>
  <c r="L5" i="7" s="1"/>
  <c r="J4" i="7"/>
  <c r="K4" i="7" s="1"/>
  <c r="L4" i="7" s="1"/>
  <c r="J3" i="7"/>
  <c r="K3" i="7" s="1"/>
  <c r="L3" i="7" s="1"/>
  <c r="H12" i="8"/>
  <c r="G12" i="8"/>
  <c r="F12" i="8"/>
  <c r="E12" i="8"/>
  <c r="J11" i="8"/>
  <c r="K11" i="8" s="1"/>
  <c r="L11" i="8" s="1"/>
  <c r="J10" i="8"/>
  <c r="K10" i="8" s="1"/>
  <c r="L10" i="8" s="1"/>
  <c r="J9" i="8"/>
  <c r="K9" i="8" s="1"/>
  <c r="L9" i="8" s="1"/>
  <c r="L12" i="8" s="1"/>
  <c r="H5" i="8"/>
  <c r="G5" i="8"/>
  <c r="F5" i="8"/>
  <c r="E5" i="8"/>
  <c r="J4" i="8"/>
  <c r="K4" i="8" s="1"/>
  <c r="L4" i="8" s="1"/>
  <c r="J3" i="8"/>
  <c r="K3" i="8" s="1"/>
  <c r="L3" i="8" s="1"/>
  <c r="L5" i="8" s="1"/>
  <c r="H21" i="6"/>
  <c r="G21" i="6"/>
  <c r="F21" i="6"/>
  <c r="E21" i="6"/>
  <c r="J18" i="6"/>
  <c r="K18" i="6" s="1"/>
  <c r="L18" i="6" s="1"/>
  <c r="O17" i="6"/>
  <c r="P17" i="6" s="1"/>
  <c r="N17" i="6"/>
  <c r="J17" i="6"/>
  <c r="K17" i="6" s="1"/>
  <c r="L17" i="6" s="1"/>
  <c r="N16" i="6"/>
  <c r="O16" i="6" s="1"/>
  <c r="P16" i="6" s="1"/>
  <c r="J16" i="6"/>
  <c r="K16" i="6" s="1"/>
  <c r="L16" i="6" s="1"/>
  <c r="H12" i="6"/>
  <c r="G12" i="6"/>
  <c r="F12" i="6"/>
  <c r="E12" i="6"/>
  <c r="J11" i="6"/>
  <c r="K11" i="6" s="1"/>
  <c r="L11" i="6" s="1"/>
  <c r="J10" i="6"/>
  <c r="K10" i="6" s="1"/>
  <c r="L10" i="6" s="1"/>
  <c r="H6" i="6"/>
  <c r="G6" i="6"/>
  <c r="F6" i="6"/>
  <c r="E6" i="6"/>
  <c r="J5" i="6"/>
  <c r="K5" i="6" s="1"/>
  <c r="L5" i="6" s="1"/>
  <c r="J4" i="6"/>
  <c r="K4" i="6" s="1"/>
  <c r="L4" i="6" s="1"/>
  <c r="K3" i="6"/>
  <c r="L3" i="6" s="1"/>
  <c r="J3" i="6"/>
  <c r="R111" i="9" l="1"/>
  <c r="R33" i="9"/>
  <c r="V5" i="9"/>
  <c r="L9" i="10"/>
  <c r="L55" i="11"/>
  <c r="L64" i="11"/>
  <c r="R49" i="9"/>
  <c r="R121" i="9"/>
  <c r="L79" i="10"/>
  <c r="L16" i="11"/>
  <c r="L11" i="7"/>
  <c r="L12" i="6"/>
  <c r="L19" i="6"/>
  <c r="P18" i="6"/>
  <c r="L6" i="6"/>
  <c r="J38" i="5" l="1"/>
  <c r="O17" i="5"/>
  <c r="F78" i="5"/>
  <c r="F84" i="5"/>
  <c r="F85" i="5"/>
  <c r="E96" i="5" l="1"/>
  <c r="D96" i="5"/>
  <c r="F95" i="5"/>
  <c r="F94" i="5"/>
  <c r="F93" i="5"/>
  <c r="F92" i="5"/>
  <c r="F91" i="5"/>
  <c r="E86" i="5"/>
  <c r="D86" i="5"/>
  <c r="F83" i="5"/>
  <c r="F82" i="5"/>
  <c r="F81" i="5"/>
  <c r="F80" i="5"/>
  <c r="F79" i="5"/>
  <c r="E70" i="5"/>
  <c r="D70" i="5"/>
  <c r="F69" i="5"/>
  <c r="F68" i="5"/>
  <c r="F67" i="5"/>
  <c r="E60" i="5"/>
  <c r="D60" i="5"/>
  <c r="F59" i="5"/>
  <c r="F58" i="5"/>
  <c r="F57" i="5"/>
  <c r="F56" i="5"/>
  <c r="F55" i="5"/>
  <c r="E50" i="5"/>
  <c r="D50" i="5"/>
  <c r="F49" i="5"/>
  <c r="F48" i="5"/>
  <c r="F47" i="5"/>
  <c r="F46" i="5"/>
  <c r="F45" i="5"/>
  <c r="F44" i="5"/>
  <c r="J41" i="5"/>
  <c r="N37" i="5"/>
  <c r="M37" i="5"/>
  <c r="K37" i="5"/>
  <c r="J37" i="5"/>
  <c r="F34" i="5"/>
  <c r="F33" i="5"/>
  <c r="N32" i="5"/>
  <c r="M32" i="5"/>
  <c r="L32" i="5"/>
  <c r="K32" i="5"/>
  <c r="J32" i="5"/>
  <c r="F32" i="5"/>
  <c r="N31" i="5"/>
  <c r="N41" i="5" s="1"/>
  <c r="M31" i="5"/>
  <c r="M41" i="5" s="1"/>
  <c r="L31" i="5"/>
  <c r="L41" i="5" s="1"/>
  <c r="K31" i="5"/>
  <c r="J31" i="5"/>
  <c r="O31" i="5" s="1"/>
  <c r="F31" i="5"/>
  <c r="N30" i="5"/>
  <c r="M30" i="5"/>
  <c r="M40" i="5" s="1"/>
  <c r="L30" i="5"/>
  <c r="K30" i="5"/>
  <c r="J30" i="5"/>
  <c r="F30" i="5"/>
  <c r="N29" i="5"/>
  <c r="N39" i="5" s="1"/>
  <c r="M29" i="5"/>
  <c r="M39" i="5" s="1"/>
  <c r="L29" i="5"/>
  <c r="L39" i="5" s="1"/>
  <c r="K29" i="5"/>
  <c r="J29" i="5"/>
  <c r="N28" i="5"/>
  <c r="M28" i="5"/>
  <c r="M33" i="5" s="1"/>
  <c r="L28" i="5"/>
  <c r="L38" i="5" s="1"/>
  <c r="K28" i="5"/>
  <c r="J28" i="5"/>
  <c r="J33" i="5" s="1"/>
  <c r="L27" i="5"/>
  <c r="O27" i="5" s="1"/>
  <c r="F23" i="5"/>
  <c r="N22" i="5"/>
  <c r="N42" i="5" s="1"/>
  <c r="M22" i="5"/>
  <c r="L22" i="5"/>
  <c r="K22" i="5"/>
  <c r="J22" i="5"/>
  <c r="K21" i="5"/>
  <c r="J21" i="5"/>
  <c r="O21" i="5" s="1"/>
  <c r="N20" i="5"/>
  <c r="M20" i="5"/>
  <c r="L20" i="5"/>
  <c r="K20" i="5"/>
  <c r="J20" i="5"/>
  <c r="F20" i="5"/>
  <c r="N19" i="5"/>
  <c r="M19" i="5"/>
  <c r="L19" i="5"/>
  <c r="K19" i="5"/>
  <c r="J19" i="5"/>
  <c r="F19" i="5"/>
  <c r="N18" i="5"/>
  <c r="M18" i="5"/>
  <c r="M38" i="5" s="1"/>
  <c r="L18" i="5"/>
  <c r="L23" i="5" s="1"/>
  <c r="K18" i="5"/>
  <c r="J18" i="5"/>
  <c r="F18" i="5"/>
  <c r="F17" i="5"/>
  <c r="F16" i="5"/>
  <c r="E9" i="5"/>
  <c r="D9" i="5"/>
  <c r="E8" i="5"/>
  <c r="D8" i="5"/>
  <c r="E7" i="5"/>
  <c r="D7" i="5"/>
  <c r="E6" i="5"/>
  <c r="D6" i="5"/>
  <c r="E5" i="5"/>
  <c r="D5" i="5"/>
  <c r="K39" i="5" l="1"/>
  <c r="K23" i="5"/>
  <c r="F60" i="5"/>
  <c r="D61" i="5" s="1"/>
  <c r="O22" i="5"/>
  <c r="L33" i="5"/>
  <c r="J39" i="5"/>
  <c r="L40" i="5"/>
  <c r="N40" i="5"/>
  <c r="J42" i="5"/>
  <c r="F70" i="5"/>
  <c r="D71" i="5" s="1"/>
  <c r="K42" i="5"/>
  <c r="O19" i="5"/>
  <c r="L42" i="5"/>
  <c r="K33" i="5"/>
  <c r="F8" i="5"/>
  <c r="K41" i="5"/>
  <c r="M42" i="5"/>
  <c r="N38" i="5"/>
  <c r="O30" i="5"/>
  <c r="F7" i="5"/>
  <c r="G7" i="5" s="1"/>
  <c r="F9" i="5"/>
  <c r="G9" i="5"/>
  <c r="N23" i="5"/>
  <c r="O28" i="5"/>
  <c r="K40" i="5"/>
  <c r="F86" i="5"/>
  <c r="F96" i="5"/>
  <c r="E97" i="5" s="1"/>
  <c r="E61" i="5"/>
  <c r="O42" i="5"/>
  <c r="O41" i="5"/>
  <c r="N43" i="5"/>
  <c r="N44" i="5" s="1"/>
  <c r="M43" i="5"/>
  <c r="J23" i="5"/>
  <c r="N33" i="5"/>
  <c r="L37" i="5"/>
  <c r="K38" i="5"/>
  <c r="K43" i="5" s="1"/>
  <c r="K44" i="5" s="1"/>
  <c r="J40" i="5"/>
  <c r="O40" i="5" s="1"/>
  <c r="F6" i="5"/>
  <c r="G6" i="5" s="1"/>
  <c r="O18" i="5"/>
  <c r="O32" i="5"/>
  <c r="G8" i="5"/>
  <c r="M23" i="5"/>
  <c r="D10" i="5"/>
  <c r="J43" i="5"/>
  <c r="O20" i="5"/>
  <c r="O29" i="5"/>
  <c r="E10" i="5"/>
  <c r="F5" i="5"/>
  <c r="D87" i="5"/>
  <c r="E87" i="5"/>
  <c r="D97" i="5" l="1"/>
  <c r="O39" i="5"/>
  <c r="L43" i="5"/>
  <c r="L44" i="5" s="1"/>
  <c r="O37" i="5"/>
  <c r="O33" i="5"/>
  <c r="E71" i="5"/>
  <c r="O23" i="5"/>
  <c r="J44" i="5"/>
  <c r="G5" i="5"/>
  <c r="F10" i="5"/>
  <c r="E11" i="5" s="1"/>
  <c r="O38" i="5"/>
  <c r="M44" i="5"/>
  <c r="O43" i="5" l="1"/>
  <c r="D11" i="5"/>
  <c r="E22" i="5"/>
  <c r="E21" i="5"/>
  <c r="F21" i="5"/>
  <c r="F35" i="5"/>
  <c r="E36" i="5"/>
  <c r="E35" i="5"/>
  <c r="D22" i="5"/>
  <c r="D21" i="5"/>
  <c r="D51" i="5"/>
  <c r="F50" i="5"/>
  <c r="E51" i="5"/>
  <c r="D36" i="5"/>
  <c r="D35" i="5"/>
</calcChain>
</file>

<file path=xl/sharedStrings.xml><?xml version="1.0" encoding="utf-8"?>
<sst xmlns="http://schemas.openxmlformats.org/spreadsheetml/2006/main" count="1090" uniqueCount="301">
  <si>
    <t>Previsão de Operação</t>
  </si>
  <si>
    <t>ACR</t>
  </si>
  <si>
    <t>ACL</t>
  </si>
  <si>
    <t>TOTAL</t>
  </si>
  <si>
    <t>verde + amarela</t>
  </si>
  <si>
    <t>SIN</t>
  </si>
  <si>
    <t>EOL</t>
  </si>
  <si>
    <t>UFV</t>
  </si>
  <si>
    <t>PCH</t>
  </si>
  <si>
    <t>UHE</t>
  </si>
  <si>
    <t>EXPANSÃO TOTAL</t>
  </si>
  <si>
    <t>CGH</t>
  </si>
  <si>
    <t>UTE BIOMASSA</t>
  </si>
  <si>
    <t>UTE FÓSSIL</t>
  </si>
  <si>
    <t>HIDRO</t>
  </si>
  <si>
    <t>PCH/CGH</t>
  </si>
  <si>
    <t>TERM</t>
  </si>
  <si>
    <t>BIO</t>
  </si>
  <si>
    <t>% ACL</t>
  </si>
  <si>
    <t>ACL (exclusivo)</t>
  </si>
  <si>
    <t>ACR (total ou parcial)</t>
  </si>
  <si>
    <t>Potência Outorgada (kW)</t>
  </si>
  <si>
    <t>SOMA</t>
  </si>
  <si>
    <t>Fonte</t>
  </si>
  <si>
    <t>Investimento (R$)</t>
  </si>
  <si>
    <t>-</t>
  </si>
  <si>
    <t>Eólica</t>
  </si>
  <si>
    <t>Cálculo da parcela livre EOL</t>
  </si>
  <si>
    <t>Ano</t>
  </si>
  <si>
    <t>Produto</t>
  </si>
  <si>
    <t>Empreendimento</t>
  </si>
  <si>
    <t>GF (MWm)</t>
  </si>
  <si>
    <t>Lote Contratados</t>
  </si>
  <si>
    <t>Potência (MW)</t>
  </si>
  <si>
    <t>Parcela ACR (%, pot MW)</t>
  </si>
  <si>
    <t>Parcela Livre MW</t>
  </si>
  <si>
    <t>A-3</t>
  </si>
  <si>
    <t>OURO BRANCO 1</t>
  </si>
  <si>
    <t>OURO BRANCO 2</t>
  </si>
  <si>
    <t>QUATRO VENTOS</t>
  </si>
  <si>
    <t>Hidrelétricas</t>
  </si>
  <si>
    <t>Cálculo da parcela livre UHE</t>
  </si>
  <si>
    <t>A-5</t>
  </si>
  <si>
    <t>COMODORO</t>
  </si>
  <si>
    <t>PRESENTE DE DEUS</t>
  </si>
  <si>
    <t>Termelétrica</t>
  </si>
  <si>
    <t>Cálculo da parcela livre BIO</t>
  </si>
  <si>
    <t>Cálculo da parcela livre GAS</t>
  </si>
  <si>
    <t>BION</t>
  </si>
  <si>
    <t>CNE</t>
  </si>
  <si>
    <t>GAS</t>
  </si>
  <si>
    <t>NOVO TEMPO</t>
  </si>
  <si>
    <t>RIO GRANDE</t>
  </si>
  <si>
    <t>ACRE</t>
  </si>
  <si>
    <t>COSTA RICA I</t>
  </si>
  <si>
    <t>Hidrelétrica</t>
  </si>
  <si>
    <t>Cálculo da parcela livre PCH</t>
  </si>
  <si>
    <t>CONFLUÊNCIA</t>
  </si>
  <si>
    <t>NEH</t>
  </si>
  <si>
    <t>UHE ITAOCARA I</t>
  </si>
  <si>
    <t>Termelétricas</t>
  </si>
  <si>
    <t>CLEALCO QUEIROZ</t>
  </si>
  <si>
    <t>BOLTBAH</t>
  </si>
  <si>
    <t>SANTA VITÓRIA</t>
  </si>
  <si>
    <t>CLAIRTO ZONTA</t>
  </si>
  <si>
    <t>CAZUZA FERREIRA (**)</t>
  </si>
  <si>
    <t>UHE SANTA BRANCA</t>
  </si>
  <si>
    <t>SAO JOAO II</t>
  </si>
  <si>
    <t>NOVA GUAPORE</t>
  </si>
  <si>
    <t>RENIC (**)</t>
  </si>
  <si>
    <t>SALTO BANDEIRANTES</t>
  </si>
  <si>
    <t>SAO LUIZ</t>
  </si>
  <si>
    <t>ONÇA PINTADA</t>
  </si>
  <si>
    <t>OESTE DE CANOAS 1</t>
  </si>
  <si>
    <t>Cálculo da parcela livre PCH/CGH</t>
  </si>
  <si>
    <t>A-4</t>
  </si>
  <si>
    <t>SANTA LUZIA</t>
  </si>
  <si>
    <t>A-6</t>
  </si>
  <si>
    <t>PERDIDOS</t>
  </si>
  <si>
    <t>FORQUILHA IV</t>
  </si>
  <si>
    <t>SAO CARLOS</t>
  </si>
  <si>
    <t>FOZ DO ESTRELA</t>
  </si>
  <si>
    <t>BIOENERGETICA AROEIRA 2</t>
  </si>
  <si>
    <t>CAMBARA</t>
  </si>
  <si>
    <t>PLANALTO BIOENERGIA</t>
  </si>
  <si>
    <t>VALE DO PONTAL 2</t>
  </si>
  <si>
    <t>VALE AZUL II</t>
  </si>
  <si>
    <t>GNA PORTO DO ACU III</t>
  </si>
  <si>
    <t>UEE</t>
  </si>
  <si>
    <t>AVENTURA II</t>
  </si>
  <si>
    <t>AVENTURA III</t>
  </si>
  <si>
    <t>AVENTURA IV</t>
  </si>
  <si>
    <t>AVENTURA V</t>
  </si>
  <si>
    <t>SANTA ROSA E MUNDO NOVO I</t>
  </si>
  <si>
    <t>SANTA ROSA E MUNDO NOVO II</t>
  </si>
  <si>
    <t>SANTA ROSA E MUNDO NOVO III</t>
  </si>
  <si>
    <t>SANTA ROSA E MUNDO NOVO IV</t>
  </si>
  <si>
    <t>SANTA ROSA E MUNDO NOVO V</t>
  </si>
  <si>
    <t>VENTOS DE SANTA ANGELA 15</t>
  </si>
  <si>
    <t>VENTOS DE SANTA ANGELA 17</t>
  </si>
  <si>
    <t>VENTOS DE SANTA ANGELA 19</t>
  </si>
  <si>
    <t>VENTOS DE SANTA ANGELA 20</t>
  </si>
  <si>
    <t>VENTOS DE SANTA ANGELA 21</t>
  </si>
  <si>
    <t>VENTOS DE SANTA ESPERANCA 13</t>
  </si>
  <si>
    <t>VENTOS DE SANTA ESPERANCA 15</t>
  </si>
  <si>
    <t>VENTOS DE SANTA ESPERANCA 17</t>
  </si>
  <si>
    <t>CANOAS 2</t>
  </si>
  <si>
    <t>CANOAS 4</t>
  </si>
  <si>
    <t>CHAFARIZ 1</t>
  </si>
  <si>
    <t>CHAFARIZ 2</t>
  </si>
  <si>
    <t>CHAFARIZ 3</t>
  </si>
  <si>
    <t>CHAFARIZ 6</t>
  </si>
  <si>
    <t>CHAFARIZ 7</t>
  </si>
  <si>
    <t>LAGOA 3</t>
  </si>
  <si>
    <t>LAGOA 4</t>
  </si>
  <si>
    <t>DELTA 5 IV</t>
  </si>
  <si>
    <t>DELTA 5 V</t>
  </si>
  <si>
    <t>DELTA 5 X</t>
  </si>
  <si>
    <t>VILA PARAIBA IV</t>
  </si>
  <si>
    <t>Solar</t>
  </si>
  <si>
    <t>Cálculo da parcela livre UFV</t>
  </si>
  <si>
    <t>UES</t>
  </si>
  <si>
    <t>SOLAR SALGUEIRO</t>
  </si>
  <si>
    <t>SOLAR SALGUEIRO II</t>
  </si>
  <si>
    <t>SOLAR SALGUEIRO III</t>
  </si>
  <si>
    <t>BRIGIDA</t>
  </si>
  <si>
    <t>BRIGIDA 2</t>
  </si>
  <si>
    <t>CHALE</t>
  </si>
  <si>
    <t>BELA VISTA</t>
  </si>
  <si>
    <t>LUCIA CHEROBIM</t>
  </si>
  <si>
    <t>DIAMANTINO</t>
  </si>
  <si>
    <t>ALTO GUAPORE 2</t>
  </si>
  <si>
    <t>LACERDOPOLIS</t>
  </si>
  <si>
    <t>ALCON</t>
  </si>
  <si>
    <t>RIO VERMELHO 3</t>
  </si>
  <si>
    <t>PARNAIBA 5A E 5B</t>
  </si>
  <si>
    <t>ALEX I</t>
  </si>
  <si>
    <t>ALEX III</t>
  </si>
  <si>
    <t>ALEX IV</t>
  </si>
  <si>
    <t>ALEX IX</t>
  </si>
  <si>
    <t>ALEX V</t>
  </si>
  <si>
    <t>ALEX VI</t>
  </si>
  <si>
    <t>ALEX VII</t>
  </si>
  <si>
    <t>ALEX VIII</t>
  </si>
  <si>
    <t>ALEX X</t>
  </si>
  <si>
    <t>FRANCISCO SA 1</t>
  </si>
  <si>
    <t>FRANCISCO SA 2</t>
  </si>
  <si>
    <t>FRANCISCO SA 3</t>
  </si>
  <si>
    <t>SOLAR JAIBA 3</t>
  </si>
  <si>
    <t>SOLAR JAIBA 4</t>
  </si>
  <si>
    <t>SOLAR JAIBA 9</t>
  </si>
  <si>
    <t>LAVRAS 1</t>
  </si>
  <si>
    <t>LAVRAS 2</t>
  </si>
  <si>
    <t>LAVRAS 3</t>
  </si>
  <si>
    <t>LAVRAS 4</t>
  </si>
  <si>
    <t>LAVRAS 5</t>
  </si>
  <si>
    <t>SAO PEDRO E PAULO V</t>
  </si>
  <si>
    <t>SAO PEDRO E PAULO VI</t>
  </si>
  <si>
    <t>SAO PEDRO E PAULO I</t>
  </si>
  <si>
    <t>COSTA DAS DUNAS</t>
  </si>
  <si>
    <t>VENTOS DE SAO JANUARIO 10</t>
  </si>
  <si>
    <t>VENTOS DE SAO JANUARIO 11</t>
  </si>
  <si>
    <t>VENTOS DE SAO JANUARIO 23</t>
  </si>
  <si>
    <t>JERUSALEM I</t>
  </si>
  <si>
    <t>JERUSALEM II</t>
  </si>
  <si>
    <t>JERUSALEM III</t>
  </si>
  <si>
    <t>JERUSALEM IV</t>
  </si>
  <si>
    <t>JERUSALEM V</t>
  </si>
  <si>
    <t>JERUSALEM VI</t>
  </si>
  <si>
    <t>MONTE VERDE I</t>
  </si>
  <si>
    <t>MONTE VERDE II</t>
  </si>
  <si>
    <t>MONTE VERDE III</t>
  </si>
  <si>
    <t>MONTE VERDE IV</t>
  </si>
  <si>
    <t>MONTE VERDE V</t>
  </si>
  <si>
    <t>FIGUEIRA BRANCA</t>
  </si>
  <si>
    <t>FAROL DE TOUROS</t>
  </si>
  <si>
    <t>GAMELEIRA</t>
  </si>
  <si>
    <t>SERRA DA BABILONIA A</t>
  </si>
  <si>
    <t>SERRA DA BABILONIA C</t>
  </si>
  <si>
    <t>SERRA DA BABILONIA E</t>
  </si>
  <si>
    <t>SERRA DA BABILONIA F</t>
  </si>
  <si>
    <t>VILA MARANHAO I</t>
  </si>
  <si>
    <t>VILA MARANHAO II</t>
  </si>
  <si>
    <t>VENTOS DA BAHIA XIII</t>
  </si>
  <si>
    <t>VENTOS DA BAHIA XIV</t>
  </si>
  <si>
    <t>VENTOS DA BAHIA XXIII</t>
  </si>
  <si>
    <t>VENTOS DA BAHIA XXVII</t>
  </si>
  <si>
    <t>VENTOS DE SANTA MARTINA 01</t>
  </si>
  <si>
    <t>VENTOS DE SANTA MARTINA 09</t>
  </si>
  <si>
    <t>VENTOS DE SANTA MARTINA 10</t>
  </si>
  <si>
    <t>VENTOS DE SANTA MARTINA 11</t>
  </si>
  <si>
    <t>VENTOS DE SANTA MARTINA 12</t>
  </si>
  <si>
    <t>VENTOS DE SANTA MARTINA 13</t>
  </si>
  <si>
    <t>VENTOS DE SANTA MARTINA 14</t>
  </si>
  <si>
    <t>Usina</t>
  </si>
  <si>
    <t>Lote Contratados (MWm)</t>
  </si>
  <si>
    <t>ÁGUAS DA SERRA</t>
  </si>
  <si>
    <t>CELSO RAMOS</t>
  </si>
  <si>
    <t>FOZ DO CEDRO</t>
  </si>
  <si>
    <t>POÇO FUNDO AMPLIAÇÃO</t>
  </si>
  <si>
    <t>VILA GALUPO</t>
  </si>
  <si>
    <t>ALAGOA III</t>
  </si>
  <si>
    <t>ALTO ALEGRE</t>
  </si>
  <si>
    <t>BARRA DAS ÁGUAS</t>
  </si>
  <si>
    <t>BOM JESUS</t>
  </si>
  <si>
    <t>CABUÍ</t>
  </si>
  <si>
    <t>COBRE KM 19</t>
  </si>
  <si>
    <t>FAZENDA DO SALTO</t>
  </si>
  <si>
    <t>GARCIA DE ANGELINA</t>
  </si>
  <si>
    <t>JASPE</t>
  </si>
  <si>
    <t>JESUÍTA</t>
  </si>
  <si>
    <t>LINHA RICA</t>
  </si>
  <si>
    <t>MACACOS</t>
  </si>
  <si>
    <t>MAROMBAS I</t>
  </si>
  <si>
    <t>MAROMBAS II</t>
  </si>
  <si>
    <t>PACÍFICO MASCARENHAS</t>
  </si>
  <si>
    <t>PIRA</t>
  </si>
  <si>
    <t>RODEIO</t>
  </si>
  <si>
    <t>SALGADO</t>
  </si>
  <si>
    <t>SÃO BARTOLOMEU</t>
  </si>
  <si>
    <t>SÃO CARLOS</t>
  </si>
  <si>
    <t>SÃO LUIZ</t>
  </si>
  <si>
    <t>SÃO ROQUE</t>
  </si>
  <si>
    <t>TIBAGI MONTANTE</t>
  </si>
  <si>
    <t>VERDE 02 BAIXO</t>
  </si>
  <si>
    <t>SERRA NEGRA</t>
  </si>
  <si>
    <t>Cálculo da parcela livre UTE</t>
  </si>
  <si>
    <t>UTE</t>
  </si>
  <si>
    <t>SONORA</t>
  </si>
  <si>
    <t>MC2 NOVA VENÉCIA 2</t>
  </si>
  <si>
    <t>NOVO TEMPO BARCARENA</t>
  </si>
  <si>
    <t>PROSPERIDADE II</t>
  </si>
  <si>
    <t>SÃO MARTINHO BIOENERGIA</t>
  </si>
  <si>
    <t>UNIVALEM</t>
  </si>
  <si>
    <t>BRANCO PERES</t>
  </si>
  <si>
    <t>CERRADÃO 3</t>
  </si>
  <si>
    <t>IPIRANGA BIOENERGIA MOCOCA</t>
  </si>
  <si>
    <t>OITIS 1</t>
  </si>
  <si>
    <t>OITIS 8</t>
  </si>
  <si>
    <t>VILA ALAGOAS III</t>
  </si>
  <si>
    <t>AURA CAETITÉ 01</t>
  </si>
  <si>
    <t>AURA CAETITÉ 02</t>
  </si>
  <si>
    <t>AURA CAETITÉ 03</t>
  </si>
  <si>
    <t>AURA CAETITÉ 04</t>
  </si>
  <si>
    <t>AURA QUEIMADA NOVA 01</t>
  </si>
  <si>
    <t>AURA QUEIMADA NOVA 02</t>
  </si>
  <si>
    <t>AURA TANQUE NOVO 01</t>
  </si>
  <si>
    <t>AURA TANQUE NOVO 02</t>
  </si>
  <si>
    <t>AURA TANQUE NOVO 03</t>
  </si>
  <si>
    <t>CAETITÉ D</t>
  </si>
  <si>
    <t>GAMELEIRA 1</t>
  </si>
  <si>
    <t>GAMELEIRA 2</t>
  </si>
  <si>
    <t>GAMELEIRA 3</t>
  </si>
  <si>
    <t>GAMELEIRA 4</t>
  </si>
  <si>
    <t>GRAVIOLA 1</t>
  </si>
  <si>
    <t>GRAVIOLA 2</t>
  </si>
  <si>
    <t>GRAVIOLA 3</t>
  </si>
  <si>
    <t>GRAVIOLA 4</t>
  </si>
  <si>
    <t>JANDAIRA I</t>
  </si>
  <si>
    <t>JANDAIRA II</t>
  </si>
  <si>
    <t>JANDAIRA III</t>
  </si>
  <si>
    <t>JANDAIRA IV</t>
  </si>
  <si>
    <t>LUIZ GONZAGA II</t>
  </si>
  <si>
    <t>SERRA DA MANGABEIRA</t>
  </si>
  <si>
    <t>SERRA DO MEL I</t>
  </si>
  <si>
    <t>SERRA DO MEL II</t>
  </si>
  <si>
    <t>SERRA DO SERIDÓ II</t>
  </si>
  <si>
    <t>SERRA DO SERIDÓ III</t>
  </si>
  <si>
    <t>SERRA DO SERIDÓ IV</t>
  </si>
  <si>
    <t>SERRA DO SERIDÓ IX</t>
  </si>
  <si>
    <t>SERRA DO SERIDÓ VI</t>
  </si>
  <si>
    <t>SERRA DO SERIDÓ VII</t>
  </si>
  <si>
    <t>VENTOS DE SANTA EUGENIA 01</t>
  </si>
  <si>
    <t>VENTOS DE SANTA EUGENIA 02</t>
  </si>
  <si>
    <t>VENTOS DE SANTA EUGENIA 03</t>
  </si>
  <si>
    <t>VENTOS DE SANTA EUGENIA 05</t>
  </si>
  <si>
    <t>VENTOS DE SANTA EUGENIA 06</t>
  </si>
  <si>
    <t>VENTOS DE SANTA EUGENIA 07</t>
  </si>
  <si>
    <t>VENTOS DE SANTA EUGENIA 08</t>
  </si>
  <si>
    <t>VENTOS DE SANTA EUGENIA 09</t>
  </si>
  <si>
    <t>VENTOS DE SANTA EUGENIA 12</t>
  </si>
  <si>
    <t>VENTOS DE SANTA EUGENIA 13</t>
  </si>
  <si>
    <t>VENTOS DE SANTA LEIA 01</t>
  </si>
  <si>
    <t>VENTOS DE SANTA LEIA 02</t>
  </si>
  <si>
    <t>VENTOS DE SANTA LEIA 03</t>
  </si>
  <si>
    <t>VENTOS DE SANTA LEIA 04</t>
  </si>
  <si>
    <t>VENTOS DE SANTA LEIA 05</t>
  </si>
  <si>
    <t>VENTOS DE SANTA LEIA 12</t>
  </si>
  <si>
    <t>VENTOS DE SANTA LEIA 13</t>
  </si>
  <si>
    <t>VENTOS DE SANTA LEIA 14</t>
  </si>
  <si>
    <t>VENTOS DE SÃO JANUÁRIO 15</t>
  </si>
  <si>
    <t>VENTOS DE SÃO JANUÁRIO 16</t>
  </si>
  <si>
    <t>VENTOS DE SÃO JANUÁRIO 17</t>
  </si>
  <si>
    <t>VENTOS DE SÃO JANUÁRIO 18</t>
  </si>
  <si>
    <t>VENTOS DE SÃO JANUÁRIO 19</t>
  </si>
  <si>
    <t>JAÍBA SE1</t>
  </si>
  <si>
    <t>MILAGRES I</t>
  </si>
  <si>
    <t>MILAGRES II</t>
  </si>
  <si>
    <t>MILAGRES III</t>
  </si>
  <si>
    <t>MILAGRES IV</t>
  </si>
  <si>
    <t>MILAGRES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</si>
</sst>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#,##0.000"/>
    <numFmt numFmtId="168" formatCode="0.000"/>
    <numFmt numFmtId="169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5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18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0" fontId="2" fillId="0" borderId="0" xfId="0" applyFont="1"/>
    <xf numFmtId="3" fontId="0" fillId="0" borderId="1" xfId="0" applyNumberFormat="1" applyBorder="1"/>
    <xf numFmtId="3" fontId="2" fillId="0" borderId="1" xfId="0" applyNumberFormat="1" applyFont="1" applyBorder="1"/>
    <xf numFmtId="9" fontId="2" fillId="0" borderId="1" xfId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2" applyNumberFormat="1" applyFont="1" applyBorder="1"/>
    <xf numFmtId="3" fontId="0" fillId="0" borderId="1" xfId="0" applyNumberFormat="1" applyBorder="1" applyAlignment="1">
      <alignment horizontal="center"/>
    </xf>
    <xf numFmtId="164" fontId="1" fillId="0" borderId="1" xfId="2" applyNumberFormat="1" applyFont="1" applyBorder="1" applyAlignment="1">
      <alignment horizontal="center"/>
    </xf>
    <xf numFmtId="164" fontId="1" fillId="0" borderId="1" xfId="2" applyNumberFormat="1" applyFont="1" applyBorder="1"/>
    <xf numFmtId="3" fontId="0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9" fontId="0" fillId="0" borderId="0" xfId="1" applyFont="1"/>
    <xf numFmtId="9" fontId="2" fillId="0" borderId="1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3" fontId="0" fillId="0" borderId="0" xfId="2" applyFont="1"/>
    <xf numFmtId="0" fontId="0" fillId="0" borderId="1" xfId="0" applyBorder="1"/>
    <xf numFmtId="0" fontId="2" fillId="0" borderId="1" xfId="0" applyFont="1" applyBorder="1"/>
    <xf numFmtId="43" fontId="0" fillId="0" borderId="1" xfId="2" applyFont="1" applyBorder="1"/>
    <xf numFmtId="43" fontId="0" fillId="0" borderId="1" xfId="0" applyNumberFormat="1" applyBorder="1"/>
    <xf numFmtId="164" fontId="0" fillId="0" borderId="0" xfId="2" applyNumberFormat="1" applyFont="1"/>
    <xf numFmtId="0" fontId="2" fillId="0" borderId="0" xfId="0" applyFont="1" applyFill="1" applyBorder="1" applyAlignment="1">
      <alignment vertical="center"/>
    </xf>
    <xf numFmtId="3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9" fontId="0" fillId="0" borderId="1" xfId="1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1" xfId="2" applyFont="1" applyBorder="1" applyAlignment="1">
      <alignment horizontal="center" vertical="center"/>
    </xf>
    <xf numFmtId="43" fontId="0" fillId="10" borderId="15" xfId="0" applyNumberFormat="1" applyFill="1" applyBorder="1"/>
    <xf numFmtId="0" fontId="5" fillId="0" borderId="0" xfId="0" applyFont="1" applyAlignment="1">
      <alignment vertical="center"/>
    </xf>
    <xf numFmtId="43" fontId="0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5" fillId="0" borderId="0" xfId="0" applyNumberFormat="1" applyFont="1" applyAlignment="1">
      <alignment vertical="center"/>
    </xf>
    <xf numFmtId="10" fontId="0" fillId="0" borderId="1" xfId="1" applyNumberFormat="1" applyFont="1" applyBorder="1" applyAlignment="1">
      <alignment horizontal="center"/>
    </xf>
    <xf numFmtId="4" fontId="5" fillId="0" borderId="0" xfId="0" applyNumberFormat="1" applyFont="1" applyAlignment="1">
      <alignment vertical="center"/>
    </xf>
    <xf numFmtId="1" fontId="0" fillId="0" borderId="1" xfId="0" applyNumberFormat="1" applyBorder="1" applyAlignment="1">
      <alignment horizontal="center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0" xfId="0" applyNumberFormat="1" applyBorder="1" applyAlignment="1">
      <alignment horizontal="center"/>
    </xf>
    <xf numFmtId="0" fontId="2" fillId="0" borderId="0" xfId="0" applyFont="1" applyBorder="1"/>
    <xf numFmtId="164" fontId="2" fillId="0" borderId="0" xfId="2" applyNumberFormat="1" applyFont="1" applyBorder="1"/>
    <xf numFmtId="0" fontId="4" fillId="9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3" fontId="0" fillId="0" borderId="1" xfId="2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3" fontId="2" fillId="10" borderId="15" xfId="0" applyNumberFormat="1" applyFont="1" applyFill="1" applyBorder="1"/>
    <xf numFmtId="0" fontId="6" fillId="0" borderId="0" xfId="0" applyFont="1" applyAlignment="1">
      <alignment horizontal="left" vertical="center"/>
    </xf>
    <xf numFmtId="167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164" fontId="0" fillId="0" borderId="1" xfId="2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6" fontId="0" fillId="0" borderId="1" xfId="2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8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4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6" fontId="0" fillId="0" borderId="14" xfId="0" applyNumberForma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166" fontId="2" fillId="10" borderId="15" xfId="0" applyNumberFormat="1" applyFont="1" applyFill="1" applyBorder="1"/>
    <xf numFmtId="164" fontId="0" fillId="0" borderId="0" xfId="2" applyNumberFormat="1" applyFont="1" applyBorder="1"/>
    <xf numFmtId="166" fontId="0" fillId="0" borderId="1" xfId="2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2" fillId="0" borderId="0" xfId="0" applyNumberFormat="1" applyFont="1" applyBorder="1"/>
    <xf numFmtId="43" fontId="0" fillId="0" borderId="0" xfId="0" applyNumberFormat="1" applyBorder="1"/>
    <xf numFmtId="0" fontId="10" fillId="0" borderId="0" xfId="0" applyFont="1" applyAlignment="1">
      <alignment horizontal="right" vertical="center"/>
    </xf>
    <xf numFmtId="3" fontId="11" fillId="9" borderId="0" xfId="0" applyNumberFormat="1" applyFont="1" applyFill="1" applyAlignment="1">
      <alignment horizontal="left" vertical="center"/>
    </xf>
    <xf numFmtId="0" fontId="11" fillId="9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167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vertical="center"/>
    </xf>
    <xf numFmtId="167" fontId="11" fillId="0" borderId="0" xfId="0" applyNumberFormat="1" applyFont="1" applyAlignment="1">
      <alignment vertical="center"/>
    </xf>
    <xf numFmtId="169" fontId="0" fillId="0" borderId="1" xfId="0" applyNumberForma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4" fontId="2" fillId="0" borderId="1" xfId="2" applyNumberFormat="1" applyFont="1" applyBorder="1" applyAlignment="1">
      <alignment horizontal="center"/>
    </xf>
    <xf numFmtId="4" fontId="11" fillId="0" borderId="0" xfId="0" applyNumberFormat="1" applyFont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9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7" fontId="12" fillId="0" borderId="0" xfId="0" applyNumberFormat="1" applyFont="1" applyBorder="1" applyAlignment="1">
      <alignment vertical="center"/>
    </xf>
    <xf numFmtId="166" fontId="0" fillId="0" borderId="0" xfId="0" applyNumberFormat="1" applyBorder="1"/>
    <xf numFmtId="2" fontId="0" fillId="0" borderId="0" xfId="0" applyNumberFormat="1" applyBorder="1"/>
    <xf numFmtId="0" fontId="11" fillId="0" borderId="0" xfId="0" applyFont="1" applyBorder="1" applyAlignment="1">
      <alignment vertical="center"/>
    </xf>
    <xf numFmtId="2" fontId="2" fillId="0" borderId="0" xfId="0" applyNumberFormat="1" applyFont="1" applyBorder="1"/>
    <xf numFmtId="164" fontId="0" fillId="0" borderId="1" xfId="2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/>
    </xf>
    <xf numFmtId="166" fontId="2" fillId="10" borderId="7" xfId="0" applyNumberFormat="1" applyFont="1" applyFill="1" applyBorder="1"/>
    <xf numFmtId="169" fontId="0" fillId="0" borderId="0" xfId="0" applyNumberFormat="1" applyBorder="1"/>
    <xf numFmtId="167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vertical="center"/>
    </xf>
    <xf numFmtId="167" fontId="13" fillId="0" borderId="0" xfId="0" applyNumberFormat="1" applyFont="1" applyAlignment="1">
      <alignment vertical="center"/>
    </xf>
    <xf numFmtId="9" fontId="0" fillId="0" borderId="1" xfId="1" applyFont="1" applyFill="1" applyBorder="1" applyAlignment="1">
      <alignment horizontal="center"/>
    </xf>
    <xf numFmtId="43" fontId="0" fillId="0" borderId="1" xfId="2" applyFont="1" applyFill="1" applyBorder="1" applyAlignment="1">
      <alignment horizontal="center"/>
    </xf>
    <xf numFmtId="9" fontId="1" fillId="0" borderId="1" xfId="1" applyFont="1" applyBorder="1" applyAlignment="1">
      <alignment horizontal="center"/>
    </xf>
    <xf numFmtId="43" fontId="1" fillId="0" borderId="1" xfId="2" applyFont="1" applyBorder="1" applyAlignment="1">
      <alignment horizontal="center"/>
    </xf>
    <xf numFmtId="43" fontId="2" fillId="11" borderId="15" xfId="0" applyNumberFormat="1" applyFont="1" applyFill="1" applyBorder="1"/>
    <xf numFmtId="43" fontId="0" fillId="0" borderId="1" xfId="0" applyNumberFormat="1" applyBorder="1" applyAlignment="1">
      <alignment horizontal="right"/>
    </xf>
    <xf numFmtId="0" fontId="15" fillId="12" borderId="1" xfId="3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left"/>
    </xf>
    <xf numFmtId="0" fontId="0" fillId="0" borderId="0" xfId="0" applyAlignment="1">
      <alignment vertical="center"/>
    </xf>
    <xf numFmtId="9" fontId="0" fillId="0" borderId="1" xfId="1" applyFont="1" applyFill="1" applyBorder="1" applyAlignment="1">
      <alignment horizontal="center" vertical="center"/>
    </xf>
    <xf numFmtId="43" fontId="0" fillId="0" borderId="1" xfId="2" applyFont="1" applyFill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3" fontId="2" fillId="0" borderId="0" xfId="0" applyNumberFormat="1" applyFont="1" applyBorder="1"/>
    <xf numFmtId="3" fontId="0" fillId="0" borderId="1" xfId="0" applyNumberFormat="1" applyFill="1" applyBorder="1"/>
    <xf numFmtId="3" fontId="3" fillId="0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</cellXfs>
  <cellStyles count="4">
    <cellStyle name="Normal" xfId="0" builtinId="0"/>
    <cellStyle name="Normal 2 2" xfId="3" xr:uid="{BE6A0EE2-B923-4603-9AD0-E276EDE488A5}"/>
    <cellStyle name="Porcentagem" xfId="1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02143-1B0E-4A63-BD65-52BF50799BDE}">
  <dimension ref="A1:R97"/>
  <sheetViews>
    <sheetView showGridLines="0" tabSelected="1" topLeftCell="B1" zoomScale="87" workbookViewId="0">
      <selection activeCell="E56" sqref="E56"/>
    </sheetView>
  </sheetViews>
  <sheetFormatPr defaultRowHeight="14.4" x14ac:dyDescent="0.3"/>
  <cols>
    <col min="3" max="3" width="23.6640625" bestFit="1" customWidth="1"/>
    <col min="4" max="6" width="14.33203125" customWidth="1"/>
    <col min="9" max="9" width="15.44140625" customWidth="1"/>
    <col min="10" max="15" width="14.88671875" customWidth="1"/>
    <col min="17" max="17" width="9.33203125" bestFit="1" customWidth="1"/>
    <col min="18" max="18" width="14.77734375" bestFit="1" customWidth="1"/>
  </cols>
  <sheetData>
    <row r="1" spans="1:17" x14ac:dyDescent="0.3">
      <c r="A1" t="s">
        <v>4</v>
      </c>
    </row>
    <row r="2" spans="1:17" x14ac:dyDescent="0.3">
      <c r="A2" t="s">
        <v>5</v>
      </c>
      <c r="I2" s="2"/>
      <c r="J2" s="2"/>
      <c r="K2" s="2"/>
      <c r="L2" s="2"/>
      <c r="M2" s="2"/>
    </row>
    <row r="3" spans="1:17" x14ac:dyDescent="0.3">
      <c r="C3" s="162" t="s">
        <v>10</v>
      </c>
      <c r="D3" s="163"/>
      <c r="E3" s="163"/>
      <c r="F3" s="164"/>
      <c r="I3" s="2"/>
      <c r="J3" s="2"/>
      <c r="K3" s="2"/>
      <c r="L3" s="2"/>
      <c r="M3" s="2"/>
    </row>
    <row r="4" spans="1:17" x14ac:dyDescent="0.3">
      <c r="C4" s="13" t="s">
        <v>0</v>
      </c>
      <c r="D4" s="13" t="s">
        <v>1</v>
      </c>
      <c r="E4" s="13" t="s">
        <v>2</v>
      </c>
      <c r="F4" s="13" t="s">
        <v>3</v>
      </c>
      <c r="I4" s="2"/>
      <c r="J4" s="2"/>
      <c r="K4" s="2"/>
      <c r="L4" s="2"/>
      <c r="M4" s="2"/>
    </row>
    <row r="5" spans="1:17" x14ac:dyDescent="0.3">
      <c r="C5" s="13">
        <v>2021</v>
      </c>
      <c r="D5" s="17">
        <f>D16+D30+D44+D55+D67+D78+D91</f>
        <v>2611321</v>
      </c>
      <c r="E5" s="17">
        <f>E30+E16+E44+E55+E67+E78+E91</f>
        <v>1657642.06</v>
      </c>
      <c r="F5" s="17">
        <f>D5+E5</f>
        <v>4268963.0600000005</v>
      </c>
      <c r="G5" s="26">
        <f>E5/F5</f>
        <v>0.38830086761163024</v>
      </c>
      <c r="I5" s="2"/>
      <c r="J5" s="2"/>
      <c r="K5" s="2"/>
      <c r="L5" s="2"/>
      <c r="M5" s="2"/>
    </row>
    <row r="6" spans="1:17" x14ac:dyDescent="0.3">
      <c r="C6" s="13">
        <v>2022</v>
      </c>
      <c r="D6" s="17">
        <f>D17+D31+D45+D56+D68+D79+D92</f>
        <v>2533073</v>
      </c>
      <c r="E6" s="17">
        <f>-E17+E31+E45+E56+E79+E92</f>
        <v>13388681.890000001</v>
      </c>
      <c r="F6" s="17">
        <f>D6+E6</f>
        <v>15921754.890000001</v>
      </c>
      <c r="G6" s="26">
        <f t="shared" ref="G6:G8" si="0">E6/F6</f>
        <v>0.84090491170725468</v>
      </c>
      <c r="I6" s="2"/>
      <c r="J6" s="2"/>
      <c r="K6" s="2"/>
      <c r="L6" s="2"/>
      <c r="M6" s="2"/>
    </row>
    <row r="7" spans="1:17" x14ac:dyDescent="0.3">
      <c r="C7" s="13">
        <v>2023</v>
      </c>
      <c r="D7" s="17">
        <f>D18+D32+D46+D57+D69+D80+D93</f>
        <v>947400</v>
      </c>
      <c r="E7" s="17">
        <f>E32+E57+E80+E93</f>
        <v>5822100</v>
      </c>
      <c r="F7" s="17">
        <f>D7+E7</f>
        <v>6769500</v>
      </c>
      <c r="G7" s="26">
        <f t="shared" si="0"/>
        <v>0.86004874806115661</v>
      </c>
      <c r="I7" s="2"/>
      <c r="J7" s="2"/>
      <c r="K7" s="2"/>
      <c r="L7" s="2"/>
      <c r="M7" s="2"/>
    </row>
    <row r="8" spans="1:17" x14ac:dyDescent="0.3">
      <c r="C8" s="13">
        <v>2024</v>
      </c>
      <c r="D8" s="17">
        <f>D19+D33+D47+D58+D81+D94</f>
        <v>2887928</v>
      </c>
      <c r="E8" s="17">
        <f>E33+E58+E81+E94</f>
        <v>1578608</v>
      </c>
      <c r="F8" s="17">
        <f>D8+E8</f>
        <v>4466536</v>
      </c>
      <c r="G8" s="26">
        <f t="shared" si="0"/>
        <v>0.35343004063999484</v>
      </c>
    </row>
    <row r="9" spans="1:17" x14ac:dyDescent="0.3">
      <c r="C9" s="13">
        <v>2025</v>
      </c>
      <c r="D9" s="17">
        <f>D20+D34+D48+D59+D82+D95</f>
        <v>2818279</v>
      </c>
      <c r="E9" s="17">
        <f>E34+E59+E82+E95</f>
        <v>271200</v>
      </c>
      <c r="F9" s="17">
        <f>D9+E9</f>
        <v>3089479</v>
      </c>
      <c r="G9" s="26">
        <f>E9/F9</f>
        <v>8.778179103984847E-2</v>
      </c>
    </row>
    <row r="10" spans="1:17" x14ac:dyDescent="0.3">
      <c r="C10" s="1"/>
      <c r="D10" s="11">
        <f>SUM(D5:D9)</f>
        <v>11798001</v>
      </c>
      <c r="E10" s="11">
        <f>SUM(E5:E9)</f>
        <v>22718231.950000003</v>
      </c>
      <c r="F10" s="11">
        <f>SUM(F5:F9)</f>
        <v>34516232.950000003</v>
      </c>
      <c r="I10" s="34"/>
    </row>
    <row r="11" spans="1:17" x14ac:dyDescent="0.3">
      <c r="D11" s="12">
        <f>D10/$F10</f>
        <v>0.34181021483690038</v>
      </c>
      <c r="E11" s="12">
        <f>E10/$F10</f>
        <v>0.65818978516309967</v>
      </c>
      <c r="F11" s="2"/>
    </row>
    <row r="13" spans="1:17" x14ac:dyDescent="0.3">
      <c r="C13" s="9" t="s">
        <v>21</v>
      </c>
      <c r="D13" s="9"/>
      <c r="E13" s="9"/>
      <c r="F13" s="9"/>
    </row>
    <row r="14" spans="1:17" ht="15" thickBot="1" x14ac:dyDescent="0.35">
      <c r="C14" s="162" t="s">
        <v>11</v>
      </c>
      <c r="D14" s="163"/>
      <c r="E14" s="163"/>
      <c r="F14" s="164"/>
    </row>
    <row r="15" spans="1:17" ht="15" thickBot="1" x14ac:dyDescent="0.35">
      <c r="C15" s="13" t="s">
        <v>0</v>
      </c>
      <c r="D15" s="13" t="s">
        <v>1</v>
      </c>
      <c r="E15" s="13" t="s">
        <v>2</v>
      </c>
      <c r="F15" s="13" t="s">
        <v>3</v>
      </c>
      <c r="I15" s="165" t="s">
        <v>19</v>
      </c>
      <c r="J15" s="166"/>
      <c r="K15" s="166"/>
      <c r="L15" s="166"/>
      <c r="M15" s="166"/>
      <c r="N15" s="167"/>
      <c r="O15" s="40"/>
      <c r="P15" s="4"/>
    </row>
    <row r="16" spans="1:17" x14ac:dyDescent="0.3">
      <c r="C16" s="13">
        <v>2021</v>
      </c>
      <c r="D16" s="18">
        <v>6112</v>
      </c>
      <c r="E16" s="18"/>
      <c r="F16" s="10">
        <f>D16+E16</f>
        <v>6112</v>
      </c>
      <c r="I16" s="23"/>
      <c r="J16" s="24">
        <v>2021</v>
      </c>
      <c r="K16" s="24">
        <v>2022</v>
      </c>
      <c r="L16" s="24">
        <v>2023</v>
      </c>
      <c r="M16" s="24">
        <v>2024</v>
      </c>
      <c r="N16" s="24">
        <v>2025</v>
      </c>
      <c r="O16" s="24" t="s">
        <v>3</v>
      </c>
      <c r="P16" s="4"/>
      <c r="Q16" s="1"/>
    </row>
    <row r="17" spans="3:18" x14ac:dyDescent="0.3">
      <c r="C17" s="13">
        <v>2022</v>
      </c>
      <c r="D17" s="18">
        <v>3100</v>
      </c>
      <c r="E17" s="18"/>
      <c r="F17" s="10">
        <f>D17+E17</f>
        <v>3100</v>
      </c>
      <c r="I17" s="21" t="s">
        <v>14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f t="shared" ref="O17:O23" si="1">SUM(J17:N17)</f>
        <v>0</v>
      </c>
      <c r="P17" s="4"/>
      <c r="Q17" s="34"/>
      <c r="R17" s="5"/>
    </row>
    <row r="18" spans="3:18" x14ac:dyDescent="0.3">
      <c r="C18" s="13">
        <v>2023</v>
      </c>
      <c r="D18" s="18"/>
      <c r="E18" s="18"/>
      <c r="F18" s="10">
        <f>D18+E18</f>
        <v>0</v>
      </c>
      <c r="I18" s="21" t="s">
        <v>15</v>
      </c>
      <c r="J18" s="22">
        <f>E78</f>
        <v>5500</v>
      </c>
      <c r="K18" s="22">
        <f>E79</f>
        <v>181627</v>
      </c>
      <c r="L18" s="22">
        <f>E80</f>
        <v>291410</v>
      </c>
      <c r="M18" s="22">
        <f>E81</f>
        <v>126256</v>
      </c>
      <c r="N18" s="22">
        <f>E82</f>
        <v>27000</v>
      </c>
      <c r="O18" s="22">
        <f t="shared" si="1"/>
        <v>631793</v>
      </c>
      <c r="P18" s="4"/>
      <c r="Q18" s="34"/>
      <c r="R18" s="5"/>
    </row>
    <row r="19" spans="3:18" x14ac:dyDescent="0.3">
      <c r="C19" s="13">
        <v>2024</v>
      </c>
      <c r="D19" s="18"/>
      <c r="E19" s="18"/>
      <c r="F19" s="10">
        <f>D19+E19</f>
        <v>0</v>
      </c>
      <c r="I19" s="21" t="s">
        <v>6</v>
      </c>
      <c r="J19" s="22">
        <f>E55</f>
        <v>985925</v>
      </c>
      <c r="K19" s="25">
        <f>E56</f>
        <v>4132495</v>
      </c>
      <c r="L19" s="22">
        <f>E57</f>
        <v>1744210</v>
      </c>
      <c r="M19" s="22">
        <f>E58</f>
        <v>126000</v>
      </c>
      <c r="N19" s="22">
        <f>E59</f>
        <v>99200</v>
      </c>
      <c r="O19" s="22">
        <f t="shared" si="1"/>
        <v>7087830</v>
      </c>
      <c r="P19" s="4"/>
      <c r="Q19" s="34"/>
      <c r="R19" s="5"/>
    </row>
    <row r="20" spans="3:18" x14ac:dyDescent="0.3">
      <c r="C20" s="13">
        <v>2025</v>
      </c>
      <c r="D20" s="18">
        <v>5000</v>
      </c>
      <c r="E20" s="18"/>
      <c r="F20" s="10">
        <f>D20+E20</f>
        <v>5000</v>
      </c>
      <c r="I20" s="21" t="s">
        <v>7</v>
      </c>
      <c r="J20" s="22">
        <f>E30</f>
        <v>443817.06</v>
      </c>
      <c r="K20" s="25">
        <f>E31</f>
        <v>8143262.8899999997</v>
      </c>
      <c r="L20" s="22">
        <f>E32</f>
        <v>3238896</v>
      </c>
      <c r="M20" s="22">
        <f>E33</f>
        <v>1291352</v>
      </c>
      <c r="N20" s="22">
        <f>E34</f>
        <v>85000</v>
      </c>
      <c r="O20" s="22">
        <f t="shared" si="1"/>
        <v>13202327.949999999</v>
      </c>
      <c r="P20" s="4"/>
      <c r="Q20" s="34"/>
      <c r="R20" s="5"/>
    </row>
    <row r="21" spans="3:18" x14ac:dyDescent="0.3">
      <c r="C21" s="13" t="s">
        <v>22</v>
      </c>
      <c r="D21" s="11">
        <f ca="1">SUM(D16:D23)</f>
        <v>14212</v>
      </c>
      <c r="E21" s="11">
        <f ca="1">SUM(E16:E23)</f>
        <v>0</v>
      </c>
      <c r="F21" s="11">
        <f ca="1">SUM(F16:F23)</f>
        <v>14212</v>
      </c>
      <c r="I21" s="21" t="s">
        <v>16</v>
      </c>
      <c r="J21" s="22">
        <f>E44</f>
        <v>11200</v>
      </c>
      <c r="K21" s="22">
        <f>E45</f>
        <v>94290</v>
      </c>
      <c r="L21" s="22">
        <v>0</v>
      </c>
      <c r="M21" s="22">
        <v>0</v>
      </c>
      <c r="N21" s="22">
        <v>0</v>
      </c>
      <c r="O21" s="22">
        <f t="shared" si="1"/>
        <v>105490</v>
      </c>
      <c r="P21" s="4"/>
      <c r="Q21" s="34"/>
      <c r="R21" s="5"/>
    </row>
    <row r="22" spans="3:18" x14ac:dyDescent="0.3">
      <c r="D22" s="12">
        <f ca="1">D21/$F21</f>
        <v>1</v>
      </c>
      <c r="E22" s="12">
        <f ca="1">E21/$F21</f>
        <v>0</v>
      </c>
      <c r="I22" s="21" t="s">
        <v>17</v>
      </c>
      <c r="J22" s="22">
        <f>E91</f>
        <v>211200</v>
      </c>
      <c r="K22" s="22">
        <f>E92</f>
        <v>837007</v>
      </c>
      <c r="L22" s="22">
        <f>E93</f>
        <v>547584</v>
      </c>
      <c r="M22" s="22">
        <f>E94</f>
        <v>35000</v>
      </c>
      <c r="N22" s="22">
        <f>E95</f>
        <v>60000</v>
      </c>
      <c r="O22" s="22">
        <f t="shared" si="1"/>
        <v>1690791</v>
      </c>
      <c r="P22" s="4"/>
      <c r="Q22" s="34"/>
      <c r="R22" s="5"/>
    </row>
    <row r="23" spans="3:18" x14ac:dyDescent="0.3">
      <c r="F23">
        <f>D23+E23</f>
        <v>0</v>
      </c>
      <c r="I23" s="21" t="s">
        <v>3</v>
      </c>
      <c r="J23" s="22">
        <f t="shared" ref="J23:N23" si="2">SUM(J17:J22)</f>
        <v>1657642.06</v>
      </c>
      <c r="K23" s="22">
        <f t="shared" si="2"/>
        <v>13388681.890000001</v>
      </c>
      <c r="L23" s="22">
        <f t="shared" si="2"/>
        <v>5822100</v>
      </c>
      <c r="M23" s="22">
        <f t="shared" si="2"/>
        <v>1578608</v>
      </c>
      <c r="N23" s="22">
        <f t="shared" si="2"/>
        <v>271200</v>
      </c>
      <c r="O23" s="22">
        <f t="shared" si="1"/>
        <v>22718231.950000003</v>
      </c>
      <c r="P23" s="4"/>
      <c r="R23" s="5"/>
    </row>
    <row r="24" spans="3:18" ht="15" thickBot="1" x14ac:dyDescent="0.35">
      <c r="I24" s="4"/>
      <c r="J24" s="4"/>
      <c r="K24" s="4"/>
      <c r="L24" s="4"/>
      <c r="M24" s="4"/>
      <c r="N24" s="4"/>
      <c r="O24" s="4"/>
      <c r="P24" s="4"/>
    </row>
    <row r="25" spans="3:18" ht="15" thickBot="1" x14ac:dyDescent="0.35">
      <c r="I25" s="168" t="s">
        <v>20</v>
      </c>
      <c r="J25" s="169"/>
      <c r="K25" s="169"/>
      <c r="L25" s="169"/>
      <c r="M25" s="169"/>
      <c r="N25" s="169"/>
      <c r="O25" s="41"/>
      <c r="P25" s="4"/>
    </row>
    <row r="26" spans="3:18" x14ac:dyDescent="0.3">
      <c r="I26" s="23"/>
      <c r="J26" s="24">
        <v>2021</v>
      </c>
      <c r="K26" s="24">
        <v>2022</v>
      </c>
      <c r="L26" s="24">
        <v>2023</v>
      </c>
      <c r="M26" s="24">
        <v>2024</v>
      </c>
      <c r="N26" s="24">
        <v>2025</v>
      </c>
      <c r="O26" s="24" t="s">
        <v>3</v>
      </c>
      <c r="P26" s="4"/>
    </row>
    <row r="27" spans="3:18" x14ac:dyDescent="0.3">
      <c r="I27" s="21" t="s">
        <v>14</v>
      </c>
      <c r="J27" s="22">
        <v>0</v>
      </c>
      <c r="K27" s="22">
        <v>0</v>
      </c>
      <c r="L27" s="22">
        <f>D69</f>
        <v>0</v>
      </c>
      <c r="M27" s="25">
        <v>0</v>
      </c>
      <c r="N27" s="22">
        <v>0</v>
      </c>
      <c r="O27" s="22">
        <f t="shared" ref="O27:O33" si="3">SUM(J27:N27)</f>
        <v>0</v>
      </c>
      <c r="P27" s="4"/>
      <c r="R27" s="2"/>
    </row>
    <row r="28" spans="3:18" x14ac:dyDescent="0.3">
      <c r="C28" s="162" t="s">
        <v>7</v>
      </c>
      <c r="D28" s="163"/>
      <c r="E28" s="163"/>
      <c r="F28" s="164"/>
      <c r="I28" s="21" t="s">
        <v>15</v>
      </c>
      <c r="J28" s="22">
        <f>D16+D78</f>
        <v>48831</v>
      </c>
      <c r="K28" s="22">
        <f>D17+D79</f>
        <v>198315</v>
      </c>
      <c r="L28" s="22">
        <f>D80</f>
        <v>193500</v>
      </c>
      <c r="M28" s="22">
        <f>D81</f>
        <v>94303</v>
      </c>
      <c r="N28" s="22">
        <f>D20+D82</f>
        <v>46465</v>
      </c>
      <c r="O28" s="22">
        <f t="shared" si="3"/>
        <v>581414</v>
      </c>
      <c r="P28" s="4"/>
      <c r="R28" s="2"/>
    </row>
    <row r="29" spans="3:18" x14ac:dyDescent="0.3">
      <c r="C29" s="13" t="s">
        <v>0</v>
      </c>
      <c r="D29" s="13" t="s">
        <v>1</v>
      </c>
      <c r="E29" s="13" t="s">
        <v>2</v>
      </c>
      <c r="F29" s="13" t="s">
        <v>3</v>
      </c>
      <c r="I29" s="21" t="s">
        <v>6</v>
      </c>
      <c r="J29" s="22">
        <f>D55</f>
        <v>701900</v>
      </c>
      <c r="K29" s="22">
        <f>D56</f>
        <v>1263720</v>
      </c>
      <c r="L29" s="22">
        <f>D57</f>
        <v>187200</v>
      </c>
      <c r="M29" s="22">
        <f>D58</f>
        <v>655100</v>
      </c>
      <c r="N29" s="22">
        <f>D59</f>
        <v>1537930</v>
      </c>
      <c r="O29" s="22">
        <f t="shared" si="3"/>
        <v>4345850</v>
      </c>
      <c r="P29" s="4"/>
      <c r="R29" s="3"/>
    </row>
    <row r="30" spans="3:18" x14ac:dyDescent="0.3">
      <c r="C30" s="14">
        <v>2021</v>
      </c>
      <c r="D30" s="19">
        <v>431397</v>
      </c>
      <c r="E30" s="19">
        <v>443817.06</v>
      </c>
      <c r="F30" s="15">
        <f>D30+E30</f>
        <v>875214.06</v>
      </c>
      <c r="I30" s="21" t="s">
        <v>7</v>
      </c>
      <c r="J30" s="22">
        <f>D30</f>
        <v>431397</v>
      </c>
      <c r="K30" s="22">
        <f>D31</f>
        <v>374996</v>
      </c>
      <c r="L30" s="22">
        <f>D32</f>
        <v>203700</v>
      </c>
      <c r="M30" s="22">
        <f>D33</f>
        <v>30000</v>
      </c>
      <c r="N30" s="22">
        <f>D34</f>
        <v>512000</v>
      </c>
      <c r="O30" s="22">
        <f t="shared" si="3"/>
        <v>1552093</v>
      </c>
      <c r="P30" s="4"/>
    </row>
    <row r="31" spans="3:18" x14ac:dyDescent="0.3">
      <c r="C31" s="14">
        <v>2022</v>
      </c>
      <c r="D31" s="19">
        <v>374996</v>
      </c>
      <c r="E31" s="19">
        <v>8143262.8899999997</v>
      </c>
      <c r="F31" s="15">
        <f>D31+E31</f>
        <v>8518258.8900000006</v>
      </c>
      <c r="I31" s="21" t="s">
        <v>16</v>
      </c>
      <c r="J31" s="22">
        <f>D44</f>
        <v>1338300</v>
      </c>
      <c r="K31" s="22">
        <f>D45</f>
        <v>571042</v>
      </c>
      <c r="L31" s="22">
        <f>D46</f>
        <v>288000</v>
      </c>
      <c r="M31" s="22">
        <f>D47</f>
        <v>2108525</v>
      </c>
      <c r="N31" s="22">
        <f>D48</f>
        <v>641884</v>
      </c>
      <c r="O31" s="22">
        <f t="shared" si="3"/>
        <v>4947751</v>
      </c>
      <c r="P31" s="4"/>
    </row>
    <row r="32" spans="3:18" x14ac:dyDescent="0.3">
      <c r="C32" s="14">
        <v>2023</v>
      </c>
      <c r="D32" s="19">
        <v>203700</v>
      </c>
      <c r="E32" s="19">
        <v>3238896</v>
      </c>
      <c r="F32" s="15">
        <f>D32+E32</f>
        <v>3442596</v>
      </c>
      <c r="I32" s="21" t="s">
        <v>17</v>
      </c>
      <c r="J32" s="22">
        <f>D91</f>
        <v>90893</v>
      </c>
      <c r="K32" s="22">
        <f>D92</f>
        <v>125000</v>
      </c>
      <c r="L32" s="22">
        <f>D93</f>
        <v>75000</v>
      </c>
      <c r="M32" s="22">
        <f>D94</f>
        <v>0</v>
      </c>
      <c r="N32" s="22">
        <f>D95</f>
        <v>80000</v>
      </c>
      <c r="O32" s="22">
        <f t="shared" si="3"/>
        <v>370893</v>
      </c>
      <c r="P32" s="4"/>
    </row>
    <row r="33" spans="3:18" x14ac:dyDescent="0.3">
      <c r="C33" s="14">
        <v>2024</v>
      </c>
      <c r="D33" s="19">
        <v>30000</v>
      </c>
      <c r="E33" s="19">
        <v>1291352</v>
      </c>
      <c r="F33" s="15">
        <f>D33+E33</f>
        <v>1321352</v>
      </c>
      <c r="I33" s="21" t="s">
        <v>3</v>
      </c>
      <c r="J33" s="22">
        <f>SUM(J27:J32)</f>
        <v>2611321</v>
      </c>
      <c r="K33" s="22">
        <f>SUM(K27:K32)</f>
        <v>2533073</v>
      </c>
      <c r="L33" s="22">
        <f t="shared" ref="L33:N33" si="4">SUM(L27:L32)</f>
        <v>947400</v>
      </c>
      <c r="M33" s="22">
        <f t="shared" si="4"/>
        <v>2887928</v>
      </c>
      <c r="N33" s="22">
        <f t="shared" si="4"/>
        <v>2818279</v>
      </c>
      <c r="O33" s="22">
        <f t="shared" si="3"/>
        <v>11798001</v>
      </c>
      <c r="P33" s="4"/>
    </row>
    <row r="34" spans="3:18" ht="15" thickBot="1" x14ac:dyDescent="0.35">
      <c r="C34" s="14">
        <v>2025</v>
      </c>
      <c r="D34" s="19">
        <v>512000</v>
      </c>
      <c r="E34" s="19">
        <v>85000</v>
      </c>
      <c r="F34" s="15">
        <f>D34+E34</f>
        <v>597000</v>
      </c>
      <c r="I34" s="4"/>
      <c r="J34" s="4"/>
      <c r="K34" s="4"/>
      <c r="L34" s="4"/>
      <c r="M34" s="4"/>
      <c r="N34" s="4"/>
      <c r="O34" s="4"/>
      <c r="P34" s="4"/>
    </row>
    <row r="35" spans="3:18" ht="15" thickBot="1" x14ac:dyDescent="0.35">
      <c r="C35" s="13" t="s">
        <v>22</v>
      </c>
      <c r="D35" s="11">
        <f ca="1">SUM(D30:D37)</f>
        <v>1552093</v>
      </c>
      <c r="E35" s="11">
        <f ca="1">SUM(E30:E37)</f>
        <v>13202327.949999999</v>
      </c>
      <c r="F35" s="11">
        <f ca="1">SUM(F30:F37)</f>
        <v>14754420.950000001</v>
      </c>
      <c r="I35" s="170" t="s">
        <v>3</v>
      </c>
      <c r="J35" s="171"/>
      <c r="K35" s="171"/>
      <c r="L35" s="171"/>
      <c r="M35" s="171"/>
      <c r="N35" s="171"/>
      <c r="O35" s="42"/>
      <c r="P35" s="4"/>
    </row>
    <row r="36" spans="3:18" x14ac:dyDescent="0.3">
      <c r="D36" s="12">
        <f ca="1">D35/$F35</f>
        <v>0.1051951144175536</v>
      </c>
      <c r="E36" s="12">
        <f ca="1">E35/$F35</f>
        <v>0.89480488558244631</v>
      </c>
      <c r="F36" s="2"/>
      <c r="I36" s="23"/>
      <c r="J36" s="24">
        <v>2021</v>
      </c>
      <c r="K36" s="24">
        <v>2022</v>
      </c>
      <c r="L36" s="24">
        <v>2023</v>
      </c>
      <c r="M36" s="24">
        <v>2024</v>
      </c>
      <c r="N36" s="24">
        <v>2025</v>
      </c>
      <c r="O36" s="24" t="s">
        <v>3</v>
      </c>
      <c r="P36" s="6"/>
    </row>
    <row r="37" spans="3:18" x14ac:dyDescent="0.3">
      <c r="I37" s="21" t="s">
        <v>14</v>
      </c>
      <c r="J37" s="22">
        <f>J27+J17</f>
        <v>0</v>
      </c>
      <c r="K37" s="22">
        <f t="shared" ref="K37:N37" si="5">K27+K17</f>
        <v>0</v>
      </c>
      <c r="L37" s="22">
        <f t="shared" si="5"/>
        <v>0</v>
      </c>
      <c r="M37" s="22">
        <f t="shared" si="5"/>
        <v>0</v>
      </c>
      <c r="N37" s="22">
        <f t="shared" si="5"/>
        <v>0</v>
      </c>
      <c r="O37" s="22">
        <f t="shared" ref="O37:O43" si="6">SUM(J37:N37)</f>
        <v>0</v>
      </c>
      <c r="P37" s="7"/>
    </row>
    <row r="38" spans="3:18" x14ac:dyDescent="0.3">
      <c r="I38" s="21" t="s">
        <v>15</v>
      </c>
      <c r="J38" s="22">
        <f>J18+J28</f>
        <v>54331</v>
      </c>
      <c r="K38" s="22">
        <f t="shared" ref="J38:N42" si="7">K28+K18</f>
        <v>379942</v>
      </c>
      <c r="L38" s="22">
        <f t="shared" si="7"/>
        <v>484910</v>
      </c>
      <c r="M38" s="22">
        <f t="shared" si="7"/>
        <v>220559</v>
      </c>
      <c r="N38" s="22">
        <f t="shared" si="7"/>
        <v>73465</v>
      </c>
      <c r="O38" s="25">
        <f t="shared" si="6"/>
        <v>1213207</v>
      </c>
      <c r="P38" s="7"/>
    </row>
    <row r="39" spans="3:18" x14ac:dyDescent="0.3">
      <c r="H39" s="2"/>
      <c r="I39" s="21" t="s">
        <v>6</v>
      </c>
      <c r="J39" s="22">
        <f t="shared" si="7"/>
        <v>1687825</v>
      </c>
      <c r="K39" s="22">
        <f t="shared" si="7"/>
        <v>5396215</v>
      </c>
      <c r="L39" s="22">
        <f t="shared" si="7"/>
        <v>1931410</v>
      </c>
      <c r="M39" s="22">
        <f t="shared" si="7"/>
        <v>781100</v>
      </c>
      <c r="N39" s="22">
        <f t="shared" si="7"/>
        <v>1637130</v>
      </c>
      <c r="O39" s="22">
        <f t="shared" si="6"/>
        <v>11433680</v>
      </c>
      <c r="P39" s="7"/>
      <c r="R39" s="29"/>
    </row>
    <row r="40" spans="3:18" x14ac:dyDescent="0.3">
      <c r="H40" s="2"/>
      <c r="I40" s="21" t="s">
        <v>7</v>
      </c>
      <c r="J40" s="22">
        <f t="shared" si="7"/>
        <v>875214.06</v>
      </c>
      <c r="K40" s="22">
        <f t="shared" si="7"/>
        <v>8518258.8900000006</v>
      </c>
      <c r="L40" s="22">
        <f t="shared" si="7"/>
        <v>3442596</v>
      </c>
      <c r="M40" s="22">
        <f t="shared" si="7"/>
        <v>1321352</v>
      </c>
      <c r="N40" s="22">
        <f t="shared" si="7"/>
        <v>597000</v>
      </c>
      <c r="O40" s="22">
        <f t="shared" si="6"/>
        <v>14754420.950000001</v>
      </c>
      <c r="P40" s="7"/>
    </row>
    <row r="41" spans="3:18" x14ac:dyDescent="0.3">
      <c r="I41" s="21" t="s">
        <v>16</v>
      </c>
      <c r="J41" s="22">
        <f t="shared" si="7"/>
        <v>1349500</v>
      </c>
      <c r="K41" s="22">
        <f t="shared" si="7"/>
        <v>665332</v>
      </c>
      <c r="L41" s="22">
        <f t="shared" si="7"/>
        <v>288000</v>
      </c>
      <c r="M41" s="22">
        <f t="shared" si="7"/>
        <v>2108525</v>
      </c>
      <c r="N41" s="22">
        <f t="shared" si="7"/>
        <v>641884</v>
      </c>
      <c r="O41" s="22">
        <f t="shared" si="6"/>
        <v>5053241</v>
      </c>
      <c r="P41" s="7"/>
    </row>
    <row r="42" spans="3:18" x14ac:dyDescent="0.3">
      <c r="C42" s="162" t="s">
        <v>13</v>
      </c>
      <c r="D42" s="163"/>
      <c r="E42" s="163"/>
      <c r="F42" s="164"/>
      <c r="H42" s="2"/>
      <c r="I42" s="21" t="s">
        <v>17</v>
      </c>
      <c r="J42" s="22">
        <f t="shared" si="7"/>
        <v>302093</v>
      </c>
      <c r="K42" s="22">
        <f t="shared" si="7"/>
        <v>962007</v>
      </c>
      <c r="L42" s="22">
        <f t="shared" si="7"/>
        <v>622584</v>
      </c>
      <c r="M42" s="22">
        <f t="shared" si="7"/>
        <v>35000</v>
      </c>
      <c r="N42" s="22">
        <f t="shared" si="7"/>
        <v>140000</v>
      </c>
      <c r="O42" s="22">
        <f t="shared" si="6"/>
        <v>2061684</v>
      </c>
      <c r="P42" s="7"/>
    </row>
    <row r="43" spans="3:18" x14ac:dyDescent="0.3">
      <c r="C43" s="13" t="s">
        <v>0</v>
      </c>
      <c r="D43" s="13" t="s">
        <v>1</v>
      </c>
      <c r="E43" s="13" t="s">
        <v>2</v>
      </c>
      <c r="F43" s="13" t="s">
        <v>3</v>
      </c>
      <c r="H43" s="2"/>
      <c r="I43" s="21" t="s">
        <v>3</v>
      </c>
      <c r="J43" s="22">
        <f>SUM(J37:J42)</f>
        <v>4268963.0600000005</v>
      </c>
      <c r="K43" s="22">
        <f>SUM(K37:K42)</f>
        <v>15921754.890000001</v>
      </c>
      <c r="L43" s="22">
        <f>SUM(L37:L42)</f>
        <v>6769500</v>
      </c>
      <c r="M43" s="22">
        <f>SUM(M37:M42)</f>
        <v>4466536</v>
      </c>
      <c r="N43" s="22">
        <f>SUM(N37:N42)</f>
        <v>3089479</v>
      </c>
      <c r="O43" s="22">
        <f t="shared" si="6"/>
        <v>34516232.950000003</v>
      </c>
      <c r="P43" s="7"/>
    </row>
    <row r="44" spans="3:18" x14ac:dyDescent="0.3">
      <c r="C44" s="14">
        <v>2021</v>
      </c>
      <c r="D44" s="19">
        <v>1338300</v>
      </c>
      <c r="E44" s="19">
        <v>11200</v>
      </c>
      <c r="F44" s="16">
        <f t="shared" ref="F44:F49" si="8">D44+E44</f>
        <v>1349500</v>
      </c>
      <c r="H44" s="2"/>
      <c r="I44" s="21" t="s">
        <v>18</v>
      </c>
      <c r="J44" s="27">
        <f>J23/J43</f>
        <v>0.38830086761163024</v>
      </c>
      <c r="K44" s="27">
        <f t="shared" ref="K44:N44" si="9">K23/K43</f>
        <v>0.84090491170725468</v>
      </c>
      <c r="L44" s="27">
        <f t="shared" si="9"/>
        <v>0.86004874806115661</v>
      </c>
      <c r="M44" s="27">
        <f t="shared" si="9"/>
        <v>0.35343004063999484</v>
      </c>
      <c r="N44" s="27">
        <f t="shared" si="9"/>
        <v>8.778179103984847E-2</v>
      </c>
      <c r="O44" s="27"/>
      <c r="P44" s="4"/>
    </row>
    <row r="45" spans="3:18" x14ac:dyDescent="0.3">
      <c r="C45" s="14">
        <v>2022</v>
      </c>
      <c r="D45" s="19">
        <v>571042</v>
      </c>
      <c r="E45" s="19">
        <v>94290</v>
      </c>
      <c r="F45" s="16">
        <f t="shared" si="8"/>
        <v>665332</v>
      </c>
      <c r="H45" s="2"/>
    </row>
    <row r="46" spans="3:18" x14ac:dyDescent="0.3">
      <c r="C46" s="14">
        <v>2023</v>
      </c>
      <c r="D46" s="19">
        <v>288000</v>
      </c>
      <c r="E46" s="19"/>
      <c r="F46" s="16">
        <f t="shared" si="8"/>
        <v>288000</v>
      </c>
      <c r="H46" s="2"/>
      <c r="O46" s="5"/>
    </row>
    <row r="47" spans="3:18" x14ac:dyDescent="0.3">
      <c r="C47" s="14">
        <v>2024</v>
      </c>
      <c r="D47" s="19">
        <v>2108525</v>
      </c>
      <c r="E47" s="19"/>
      <c r="F47" s="16">
        <f t="shared" si="8"/>
        <v>2108525</v>
      </c>
      <c r="H47" s="2"/>
      <c r="O47" s="5"/>
    </row>
    <row r="48" spans="3:18" x14ac:dyDescent="0.3">
      <c r="C48" s="14">
        <v>2025</v>
      </c>
      <c r="D48" s="19">
        <v>641884</v>
      </c>
      <c r="E48" s="19"/>
      <c r="F48" s="16">
        <f t="shared" si="8"/>
        <v>641884</v>
      </c>
      <c r="H48" s="36"/>
      <c r="I48" s="37"/>
      <c r="J48" s="37"/>
      <c r="K48" s="37"/>
    </row>
    <row r="49" spans="3:15" x14ac:dyDescent="0.3">
      <c r="C49" s="14">
        <v>2026</v>
      </c>
      <c r="D49" s="19"/>
      <c r="E49" s="19">
        <v>257101</v>
      </c>
      <c r="F49" s="16">
        <f t="shared" si="8"/>
        <v>257101</v>
      </c>
      <c r="H49" s="36"/>
      <c r="I49" s="161"/>
      <c r="J49" s="161"/>
      <c r="K49" s="36"/>
    </row>
    <row r="50" spans="3:15" x14ac:dyDescent="0.3">
      <c r="C50" s="13" t="s">
        <v>22</v>
      </c>
      <c r="D50" s="11">
        <f>SUM(D44:D49)</f>
        <v>4947751</v>
      </c>
      <c r="E50" s="11">
        <f>SUM(E44:E49)</f>
        <v>362591</v>
      </c>
      <c r="F50" s="11">
        <f ca="1">SUM(F44:F51)</f>
        <v>5677269.5</v>
      </c>
      <c r="H50" s="37"/>
      <c r="I50" s="37"/>
      <c r="J50" s="38"/>
      <c r="K50" s="37"/>
    </row>
    <row r="51" spans="3:15" x14ac:dyDescent="0.3">
      <c r="D51" s="12">
        <f ca="1">D50/$F50</f>
        <v>0.93613285400666646</v>
      </c>
      <c r="E51" s="12">
        <f ca="1">E50/$F50</f>
        <v>6.3867145993333596E-2</v>
      </c>
      <c r="F51" s="2"/>
      <c r="H51" s="37"/>
      <c r="I51" s="38"/>
      <c r="J51" s="35"/>
      <c r="K51" s="35"/>
      <c r="L51" s="28"/>
      <c r="M51" s="28"/>
      <c r="N51" s="28"/>
      <c r="O51" s="4"/>
    </row>
    <row r="52" spans="3:15" x14ac:dyDescent="0.3">
      <c r="H52" s="37"/>
      <c r="I52" s="38"/>
      <c r="J52" s="38"/>
      <c r="K52" s="38"/>
      <c r="L52" s="6"/>
      <c r="M52" s="6"/>
      <c r="N52" s="6"/>
      <c r="O52" s="6"/>
    </row>
    <row r="53" spans="3:15" x14ac:dyDescent="0.3">
      <c r="C53" s="162" t="s">
        <v>6</v>
      </c>
      <c r="D53" s="163"/>
      <c r="E53" s="163"/>
      <c r="F53" s="164"/>
      <c r="H53" s="37"/>
      <c r="I53" s="38"/>
      <c r="J53" s="39"/>
      <c r="K53" s="39"/>
      <c r="L53" s="5"/>
      <c r="M53" s="5"/>
      <c r="N53" s="5"/>
      <c r="O53" s="7"/>
    </row>
    <row r="54" spans="3:15" x14ac:dyDescent="0.3">
      <c r="C54" s="13" t="s">
        <v>0</v>
      </c>
      <c r="D54" s="13" t="s">
        <v>1</v>
      </c>
      <c r="E54" s="13" t="s">
        <v>2</v>
      </c>
      <c r="F54" s="13" t="s">
        <v>3</v>
      </c>
      <c r="H54" s="37"/>
      <c r="I54" s="38"/>
      <c r="J54" s="39"/>
      <c r="K54" s="39"/>
      <c r="L54" s="5"/>
      <c r="M54" s="5"/>
      <c r="N54" s="5"/>
      <c r="O54" s="7"/>
    </row>
    <row r="55" spans="3:15" x14ac:dyDescent="0.3">
      <c r="C55" s="14">
        <v>2021</v>
      </c>
      <c r="D55" s="10">
        <v>701900</v>
      </c>
      <c r="E55" s="10">
        <v>985925</v>
      </c>
      <c r="F55" s="10">
        <f>D55+E55</f>
        <v>1687825</v>
      </c>
      <c r="H55" s="37"/>
      <c r="I55" s="38"/>
      <c r="J55" s="39"/>
      <c r="K55" s="39"/>
      <c r="L55" s="5"/>
      <c r="M55" s="5"/>
      <c r="N55" s="5"/>
      <c r="O55" s="7"/>
    </row>
    <row r="56" spans="3:15" x14ac:dyDescent="0.3">
      <c r="C56" s="14">
        <v>2022</v>
      </c>
      <c r="D56" s="10">
        <v>1263720</v>
      </c>
      <c r="E56" s="160">
        <v>4132495</v>
      </c>
      <c r="F56" s="10">
        <f>D56+E56</f>
        <v>5396215</v>
      </c>
      <c r="H56" s="37"/>
      <c r="I56" s="38"/>
      <c r="J56" s="39"/>
      <c r="K56" s="39"/>
      <c r="L56" s="5"/>
      <c r="M56" s="5"/>
      <c r="N56" s="5"/>
      <c r="O56" s="7"/>
    </row>
    <row r="57" spans="3:15" x14ac:dyDescent="0.3">
      <c r="C57" s="14">
        <v>2023</v>
      </c>
      <c r="D57" s="10">
        <v>187200</v>
      </c>
      <c r="E57" s="10">
        <v>1744210</v>
      </c>
      <c r="F57" s="10">
        <f>D57+E57</f>
        <v>1931410</v>
      </c>
      <c r="H57" s="37"/>
      <c r="I57" s="38"/>
      <c r="J57" s="39"/>
      <c r="K57" s="39"/>
      <c r="L57" s="5"/>
      <c r="M57" s="5"/>
      <c r="N57" s="5"/>
      <c r="O57" s="7"/>
    </row>
    <row r="58" spans="3:15" x14ac:dyDescent="0.3">
      <c r="C58" s="14">
        <v>2024</v>
      </c>
      <c r="D58" s="10">
        <v>655100</v>
      </c>
      <c r="E58" s="10">
        <v>126000</v>
      </c>
      <c r="F58" s="10">
        <f>D58+E58</f>
        <v>781100</v>
      </c>
      <c r="H58" s="37"/>
      <c r="I58" s="38"/>
      <c r="J58" s="39"/>
      <c r="K58" s="39"/>
      <c r="L58" s="5"/>
      <c r="M58" s="5"/>
      <c r="N58" s="5"/>
      <c r="O58" s="7"/>
    </row>
    <row r="59" spans="3:15" x14ac:dyDescent="0.3">
      <c r="C59" s="14">
        <v>2025</v>
      </c>
      <c r="D59" s="10">
        <v>1537930</v>
      </c>
      <c r="E59" s="10">
        <v>99200</v>
      </c>
      <c r="F59" s="10">
        <f>D59+E59</f>
        <v>1637130</v>
      </c>
      <c r="H59" s="37"/>
      <c r="I59" s="38"/>
      <c r="J59" s="39"/>
      <c r="K59" s="39"/>
      <c r="L59" s="5"/>
      <c r="M59" s="5"/>
      <c r="N59" s="5"/>
      <c r="O59" s="7"/>
    </row>
    <row r="60" spans="3:15" x14ac:dyDescent="0.3">
      <c r="C60" s="14" t="s">
        <v>22</v>
      </c>
      <c r="D60" s="11">
        <f>SUM(D55:D59)</f>
        <v>4345850</v>
      </c>
      <c r="E60" s="11">
        <f>SUM(E55:E59)</f>
        <v>7087830</v>
      </c>
      <c r="F60" s="11">
        <f>SUM(F55:F59)</f>
        <v>11433680</v>
      </c>
      <c r="I60" s="6"/>
      <c r="J60" s="8"/>
      <c r="K60" s="8"/>
      <c r="L60" s="8"/>
      <c r="M60" s="8"/>
      <c r="N60" s="8"/>
      <c r="O60" s="4"/>
    </row>
    <row r="61" spans="3:15" x14ac:dyDescent="0.3">
      <c r="D61" s="12">
        <f>D60/$F60</f>
        <v>0.38009197388767219</v>
      </c>
      <c r="E61" s="12">
        <f>E60/$F60</f>
        <v>0.61990802611232776</v>
      </c>
      <c r="F61" s="2"/>
    </row>
    <row r="65" spans="3:14" x14ac:dyDescent="0.3">
      <c r="C65" s="162" t="s">
        <v>9</v>
      </c>
      <c r="D65" s="163"/>
      <c r="E65" s="163"/>
      <c r="F65" s="164"/>
    </row>
    <row r="66" spans="3:14" x14ac:dyDescent="0.3">
      <c r="C66" s="13" t="s">
        <v>0</v>
      </c>
      <c r="D66" s="13" t="s">
        <v>1</v>
      </c>
      <c r="E66" s="13" t="s">
        <v>2</v>
      </c>
      <c r="F66" s="13" t="s">
        <v>3</v>
      </c>
      <c r="I66" s="6"/>
      <c r="K66" s="2"/>
      <c r="L66" s="2"/>
      <c r="M66" s="2"/>
      <c r="N66" s="2"/>
    </row>
    <row r="67" spans="3:14" x14ac:dyDescent="0.3">
      <c r="C67" s="14">
        <v>2021</v>
      </c>
      <c r="D67" s="10"/>
      <c r="E67" s="10"/>
      <c r="F67" s="10">
        <f>D67+E67</f>
        <v>0</v>
      </c>
      <c r="I67" s="6"/>
      <c r="K67" s="2"/>
      <c r="L67" s="2"/>
      <c r="M67" s="2"/>
      <c r="N67" s="2"/>
    </row>
    <row r="68" spans="3:14" x14ac:dyDescent="0.3">
      <c r="C68" s="14">
        <v>2022</v>
      </c>
      <c r="D68" s="10"/>
      <c r="E68" s="10"/>
      <c r="F68" s="10">
        <f>D68+E68</f>
        <v>0</v>
      </c>
      <c r="I68" s="6"/>
      <c r="K68" s="2"/>
      <c r="L68" s="2"/>
      <c r="M68" s="2"/>
      <c r="N68" s="2"/>
    </row>
    <row r="69" spans="3:14" x14ac:dyDescent="0.3">
      <c r="C69" s="14">
        <v>2023</v>
      </c>
      <c r="D69" s="10"/>
      <c r="E69" s="10"/>
      <c r="F69" s="10">
        <f>D69+E69</f>
        <v>0</v>
      </c>
      <c r="I69" s="6"/>
      <c r="K69" s="2"/>
      <c r="L69" s="2"/>
      <c r="M69" s="2"/>
      <c r="N69" s="2"/>
    </row>
    <row r="70" spans="3:14" x14ac:dyDescent="0.3">
      <c r="C70" s="14" t="s">
        <v>22</v>
      </c>
      <c r="D70" s="11">
        <f>SUM(D67:D69)</f>
        <v>0</v>
      </c>
      <c r="E70" s="11">
        <f>SUM(E67:E69)</f>
        <v>0</v>
      </c>
      <c r="F70" s="11">
        <f>SUM(F67:F69)</f>
        <v>0</v>
      </c>
      <c r="I70" s="6"/>
      <c r="K70" s="2"/>
      <c r="L70" s="2"/>
      <c r="M70" s="2"/>
      <c r="N70" s="2"/>
    </row>
    <row r="71" spans="3:14" x14ac:dyDescent="0.3">
      <c r="D71" s="12" t="e">
        <f>D70/$F70</f>
        <v>#DIV/0!</v>
      </c>
      <c r="E71" s="12" t="e">
        <f>E70/$F70</f>
        <v>#DIV/0!</v>
      </c>
      <c r="F71" s="2"/>
      <c r="K71" s="2"/>
      <c r="L71" s="2"/>
      <c r="M71" s="2"/>
      <c r="N71" s="2"/>
    </row>
    <row r="72" spans="3:14" x14ac:dyDescent="0.3">
      <c r="K72" s="2"/>
      <c r="L72" s="2"/>
      <c r="M72" s="2"/>
      <c r="N72" s="2"/>
    </row>
    <row r="73" spans="3:14" x14ac:dyDescent="0.3">
      <c r="K73" s="2"/>
      <c r="L73" s="2"/>
      <c r="M73" s="2"/>
      <c r="N73" s="2"/>
    </row>
    <row r="74" spans="3:14" x14ac:dyDescent="0.3">
      <c r="K74" s="2"/>
      <c r="L74" s="2"/>
      <c r="M74" s="2"/>
      <c r="N74" s="2"/>
    </row>
    <row r="75" spans="3:14" x14ac:dyDescent="0.3">
      <c r="K75" s="2"/>
    </row>
    <row r="76" spans="3:14" x14ac:dyDescent="0.3">
      <c r="C76" s="162" t="s">
        <v>8</v>
      </c>
      <c r="D76" s="163"/>
      <c r="E76" s="163"/>
      <c r="F76" s="164"/>
      <c r="K76" s="2"/>
    </row>
    <row r="77" spans="3:14" x14ac:dyDescent="0.3">
      <c r="C77" s="13" t="s">
        <v>0</v>
      </c>
      <c r="D77" s="13" t="s">
        <v>1</v>
      </c>
      <c r="E77" s="13" t="s">
        <v>2</v>
      </c>
      <c r="F77" s="13" t="s">
        <v>3</v>
      </c>
      <c r="K77" s="2"/>
    </row>
    <row r="78" spans="3:14" x14ac:dyDescent="0.3">
      <c r="C78" s="14">
        <v>2021</v>
      </c>
      <c r="D78" s="19">
        <v>42719</v>
      </c>
      <c r="E78" s="19">
        <v>5500</v>
      </c>
      <c r="F78" s="10">
        <f>D78+E78</f>
        <v>48219</v>
      </c>
      <c r="K78" s="2"/>
    </row>
    <row r="79" spans="3:14" x14ac:dyDescent="0.3">
      <c r="C79" s="14">
        <v>2022</v>
      </c>
      <c r="D79" s="19">
        <v>195215</v>
      </c>
      <c r="E79" s="19">
        <v>181627</v>
      </c>
      <c r="F79" s="10">
        <f t="shared" ref="F79:F85" si="10">D79+E79</f>
        <v>376842</v>
      </c>
      <c r="I79" s="6"/>
      <c r="J79" s="2"/>
      <c r="K79" s="2"/>
      <c r="L79" s="2"/>
      <c r="M79" s="2"/>
    </row>
    <row r="80" spans="3:14" x14ac:dyDescent="0.3">
      <c r="C80" s="14">
        <v>2023</v>
      </c>
      <c r="D80" s="19">
        <v>193500</v>
      </c>
      <c r="E80" s="19">
        <v>291410</v>
      </c>
      <c r="F80" s="10">
        <f t="shared" si="10"/>
        <v>484910</v>
      </c>
      <c r="I80" s="6"/>
      <c r="J80" s="2"/>
      <c r="K80" s="2"/>
      <c r="L80" s="2"/>
      <c r="M80" s="2"/>
    </row>
    <row r="81" spans="3:13" x14ac:dyDescent="0.3">
      <c r="C81" s="14">
        <v>2024</v>
      </c>
      <c r="D81" s="19">
        <v>94303</v>
      </c>
      <c r="E81" s="19">
        <v>126256</v>
      </c>
      <c r="F81" s="10">
        <f t="shared" si="10"/>
        <v>220559</v>
      </c>
      <c r="I81" s="6"/>
      <c r="J81" s="2"/>
      <c r="K81" s="2"/>
      <c r="L81" s="2"/>
      <c r="M81" s="2"/>
    </row>
    <row r="82" spans="3:13" x14ac:dyDescent="0.3">
      <c r="C82" s="14">
        <v>2025</v>
      </c>
      <c r="D82" s="19">
        <v>41465</v>
      </c>
      <c r="E82" s="19">
        <v>27000</v>
      </c>
      <c r="F82" s="10">
        <f t="shared" si="10"/>
        <v>68465</v>
      </c>
      <c r="I82" s="6"/>
      <c r="J82" s="2"/>
      <c r="K82" s="2"/>
      <c r="L82" s="2"/>
      <c r="M82" s="2"/>
    </row>
    <row r="83" spans="3:13" x14ac:dyDescent="0.3">
      <c r="C83" s="14">
        <v>2026</v>
      </c>
      <c r="D83" s="19"/>
      <c r="E83" s="19">
        <v>33560</v>
      </c>
      <c r="F83" s="10">
        <f t="shared" si="10"/>
        <v>33560</v>
      </c>
      <c r="I83" s="6"/>
      <c r="J83" s="2"/>
      <c r="K83" s="2"/>
      <c r="L83" s="2"/>
      <c r="M83" s="2"/>
    </row>
    <row r="84" spans="3:13" x14ac:dyDescent="0.3">
      <c r="C84" s="14">
        <v>2027</v>
      </c>
      <c r="D84" s="19"/>
      <c r="F84" s="10">
        <f t="shared" si="10"/>
        <v>0</v>
      </c>
      <c r="J84" s="2"/>
      <c r="K84" s="2"/>
      <c r="L84" s="2"/>
      <c r="M84" s="2"/>
    </row>
    <row r="85" spans="3:13" x14ac:dyDescent="0.3">
      <c r="C85" s="14">
        <v>2028</v>
      </c>
      <c r="D85" s="19"/>
      <c r="E85" s="19">
        <v>30000</v>
      </c>
      <c r="F85" s="10">
        <f t="shared" si="10"/>
        <v>30000</v>
      </c>
    </row>
    <row r="86" spans="3:13" x14ac:dyDescent="0.3">
      <c r="C86" s="14" t="s">
        <v>22</v>
      </c>
      <c r="D86" s="11">
        <f>SUM(D78:D85)</f>
        <v>567202</v>
      </c>
      <c r="E86" s="11">
        <f>SUM(E78:E85)</f>
        <v>695353</v>
      </c>
      <c r="F86" s="11">
        <f>SUM(F78:F85)</f>
        <v>1262555</v>
      </c>
    </row>
    <row r="87" spans="3:13" x14ac:dyDescent="0.3">
      <c r="D87" s="12">
        <f>D86/$F86</f>
        <v>0.44924933963272889</v>
      </c>
      <c r="E87" s="12">
        <f>E86/$F86</f>
        <v>0.55075066036727116</v>
      </c>
      <c r="F87" s="2"/>
    </row>
    <row r="89" spans="3:13" x14ac:dyDescent="0.3">
      <c r="C89" s="162" t="s">
        <v>12</v>
      </c>
      <c r="D89" s="163"/>
      <c r="E89" s="163"/>
      <c r="F89" s="164"/>
    </row>
    <row r="90" spans="3:13" x14ac:dyDescent="0.3">
      <c r="C90" s="13" t="s">
        <v>0</v>
      </c>
      <c r="D90" s="13" t="s">
        <v>1</v>
      </c>
      <c r="E90" s="13" t="s">
        <v>2</v>
      </c>
      <c r="F90" s="13" t="s">
        <v>3</v>
      </c>
    </row>
    <row r="91" spans="3:13" x14ac:dyDescent="0.3">
      <c r="C91" s="14">
        <v>2021</v>
      </c>
      <c r="D91" s="20">
        <v>90893</v>
      </c>
      <c r="E91" s="20">
        <v>211200</v>
      </c>
      <c r="F91" s="10">
        <f>D91+E91</f>
        <v>302093</v>
      </c>
    </row>
    <row r="92" spans="3:13" x14ac:dyDescent="0.3">
      <c r="C92" s="14">
        <v>2022</v>
      </c>
      <c r="D92" s="20">
        <v>125000</v>
      </c>
      <c r="E92" s="20">
        <v>837007</v>
      </c>
      <c r="F92" s="10">
        <f>D92+E92</f>
        <v>962007</v>
      </c>
    </row>
    <row r="93" spans="3:13" x14ac:dyDescent="0.3">
      <c r="C93" s="14">
        <v>2023</v>
      </c>
      <c r="D93" s="20">
        <v>75000</v>
      </c>
      <c r="E93" s="20">
        <v>547584</v>
      </c>
      <c r="F93" s="10">
        <f>D93+E93</f>
        <v>622584</v>
      </c>
    </row>
    <row r="94" spans="3:13" x14ac:dyDescent="0.3">
      <c r="C94" s="14">
        <v>2024</v>
      </c>
      <c r="D94" s="20"/>
      <c r="E94" s="20">
        <v>35000</v>
      </c>
      <c r="F94" s="10">
        <f>D94+E94</f>
        <v>35000</v>
      </c>
    </row>
    <row r="95" spans="3:13" x14ac:dyDescent="0.3">
      <c r="C95" s="14">
        <v>2025</v>
      </c>
      <c r="D95" s="20">
        <v>80000</v>
      </c>
      <c r="E95" s="20">
        <v>60000</v>
      </c>
      <c r="F95" s="10">
        <f>D95+E95</f>
        <v>140000</v>
      </c>
    </row>
    <row r="96" spans="3:13" x14ac:dyDescent="0.3">
      <c r="C96" s="14" t="s">
        <v>22</v>
      </c>
      <c r="D96" s="11">
        <f>SUM(D91:D95)</f>
        <v>370893</v>
      </c>
      <c r="E96" s="11">
        <f>SUM(E91:E95)</f>
        <v>1690791</v>
      </c>
      <c r="F96" s="11">
        <f>SUM(F91:F95)</f>
        <v>2061684</v>
      </c>
    </row>
    <row r="97" spans="4:6" x14ac:dyDescent="0.3">
      <c r="D97" s="12">
        <f>D96/$F96</f>
        <v>0.17989808331441676</v>
      </c>
      <c r="E97" s="12">
        <f>E96/$F96</f>
        <v>0.82010191668558319</v>
      </c>
      <c r="F97" s="2"/>
    </row>
  </sheetData>
  <mergeCells count="12">
    <mergeCell ref="I49:J49"/>
    <mergeCell ref="C42:F42"/>
    <mergeCell ref="C3:F3"/>
    <mergeCell ref="C89:F89"/>
    <mergeCell ref="C65:F65"/>
    <mergeCell ref="C53:F53"/>
    <mergeCell ref="C76:F76"/>
    <mergeCell ref="C14:F14"/>
    <mergeCell ref="C28:F28"/>
    <mergeCell ref="I15:N15"/>
    <mergeCell ref="I25:N25"/>
    <mergeCell ref="I35:N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1C1E3-88D0-4FF0-9456-E6AF0BDC29C2}">
  <dimension ref="A1:W59"/>
  <sheetViews>
    <sheetView showGridLines="0" topLeftCell="C1" zoomScale="69" workbookViewId="0">
      <selection activeCell="F38" sqref="F38"/>
    </sheetView>
  </sheetViews>
  <sheetFormatPr defaultRowHeight="14.4" x14ac:dyDescent="0.3"/>
  <cols>
    <col min="1" max="1" width="10.88671875" customWidth="1"/>
    <col min="2" max="2" width="18.44140625" customWidth="1"/>
    <col min="4" max="4" width="29" bestFit="1" customWidth="1"/>
    <col min="5" max="5" width="9.5546875" bestFit="1" customWidth="1"/>
    <col min="6" max="6" width="21.5546875" customWidth="1"/>
    <col min="7" max="7" width="18" bestFit="1" customWidth="1"/>
    <col min="8" max="8" width="10.88671875" customWidth="1"/>
    <col min="9" max="9" width="8.44140625" customWidth="1"/>
    <col min="10" max="10" width="9.77734375" customWidth="1"/>
    <col min="11" max="11" width="14" customWidth="1"/>
    <col min="12" max="12" width="18" customWidth="1"/>
    <col min="13" max="13" width="8.44140625" customWidth="1"/>
    <col min="14" max="14" width="11.77734375" customWidth="1"/>
    <col min="15" max="15" width="11.33203125" customWidth="1"/>
    <col min="16" max="16" width="16.5546875" customWidth="1"/>
    <col min="17" max="17" width="8.44140625" customWidth="1"/>
    <col min="18" max="18" width="30.109375" bestFit="1" customWidth="1"/>
    <col min="19" max="19" width="13.88671875" bestFit="1" customWidth="1"/>
    <col min="21" max="21" width="27.109375" bestFit="1" customWidth="1"/>
    <col min="22" max="22" width="9.5546875" bestFit="1" customWidth="1"/>
  </cols>
  <sheetData>
    <row r="1" spans="1:23" x14ac:dyDescent="0.3">
      <c r="A1" s="173" t="s">
        <v>26</v>
      </c>
      <c r="B1" s="174"/>
      <c r="C1" s="174"/>
      <c r="D1" s="174"/>
      <c r="E1" s="174"/>
      <c r="F1" s="174"/>
      <c r="G1" s="174"/>
      <c r="H1" s="174"/>
      <c r="J1" s="175" t="s">
        <v>27</v>
      </c>
      <c r="K1" s="175"/>
      <c r="L1" s="175"/>
    </row>
    <row r="2" spans="1:23" ht="42" customHeight="1" x14ac:dyDescent="0.3">
      <c r="A2" s="21" t="s">
        <v>28</v>
      </c>
      <c r="B2" s="21" t="s">
        <v>29</v>
      </c>
      <c r="C2" s="21" t="s">
        <v>23</v>
      </c>
      <c r="D2" s="21" t="s">
        <v>30</v>
      </c>
      <c r="E2" s="43" t="s">
        <v>31</v>
      </c>
      <c r="F2" s="21" t="s">
        <v>32</v>
      </c>
      <c r="G2" s="43" t="s">
        <v>24</v>
      </c>
      <c r="H2" s="43" t="s">
        <v>33</v>
      </c>
      <c r="I2" s="44"/>
      <c r="J2" s="176" t="s">
        <v>34</v>
      </c>
      <c r="K2" s="176"/>
      <c r="L2" s="45" t="s">
        <v>35</v>
      </c>
      <c r="M2" s="44"/>
      <c r="N2" s="44"/>
      <c r="O2" s="44"/>
      <c r="P2" s="44"/>
      <c r="Q2" s="68"/>
      <c r="R2" s="74"/>
      <c r="S2" s="67"/>
      <c r="T2" s="67"/>
      <c r="U2" s="67"/>
      <c r="V2" s="67"/>
      <c r="W2" s="67"/>
    </row>
    <row r="3" spans="1:23" x14ac:dyDescent="0.3">
      <c r="A3" s="45">
        <v>2014</v>
      </c>
      <c r="B3" s="45" t="s">
        <v>36</v>
      </c>
      <c r="C3" s="45" t="s">
        <v>6</v>
      </c>
      <c r="D3" s="45" t="s">
        <v>37</v>
      </c>
      <c r="E3" s="45">
        <v>13.9</v>
      </c>
      <c r="F3" s="45">
        <v>139</v>
      </c>
      <c r="G3" s="46">
        <v>103951200</v>
      </c>
      <c r="H3" s="46">
        <v>30</v>
      </c>
      <c r="I3" s="4"/>
      <c r="J3" s="47">
        <f>(F3*0.1)/E3</f>
        <v>1</v>
      </c>
      <c r="K3" s="48">
        <f>J3*H3</f>
        <v>30</v>
      </c>
      <c r="L3" s="49">
        <f>H3-K3</f>
        <v>0</v>
      </c>
      <c r="M3" s="4"/>
      <c r="N3" s="4"/>
      <c r="O3" s="44"/>
      <c r="P3" s="44"/>
      <c r="Q3" s="68"/>
      <c r="R3" s="74"/>
      <c r="S3" s="75"/>
      <c r="T3" s="67"/>
      <c r="U3" s="76"/>
      <c r="V3" s="76"/>
      <c r="W3" s="67"/>
    </row>
    <row r="4" spans="1:23" x14ac:dyDescent="0.3">
      <c r="A4" s="45">
        <v>2014</v>
      </c>
      <c r="B4" s="45" t="s">
        <v>36</v>
      </c>
      <c r="C4" s="45" t="s">
        <v>6</v>
      </c>
      <c r="D4" s="45" t="s">
        <v>38</v>
      </c>
      <c r="E4" s="45">
        <v>14.7</v>
      </c>
      <c r="F4" s="45">
        <v>147</v>
      </c>
      <c r="G4" s="46">
        <v>103951200</v>
      </c>
      <c r="H4" s="46">
        <v>30</v>
      </c>
      <c r="I4" s="4"/>
      <c r="J4" s="47">
        <f>(F4*0.1)/E4</f>
        <v>1.0000000000000002</v>
      </c>
      <c r="K4" s="48">
        <f>J4*H4</f>
        <v>30.000000000000007</v>
      </c>
      <c r="L4" s="49">
        <f>H4-K4</f>
        <v>0</v>
      </c>
      <c r="M4" s="4"/>
      <c r="N4" s="4"/>
      <c r="O4" s="44"/>
      <c r="P4" s="44"/>
      <c r="Q4" s="68"/>
      <c r="R4" s="74"/>
      <c r="S4" s="74"/>
      <c r="T4" s="67"/>
      <c r="U4" s="76"/>
      <c r="V4" s="77"/>
      <c r="W4" s="67"/>
    </row>
    <row r="5" spans="1:23" ht="15" thickBot="1" x14ac:dyDescent="0.35">
      <c r="A5" s="45">
        <v>2014</v>
      </c>
      <c r="B5" s="45" t="s">
        <v>36</v>
      </c>
      <c r="C5" s="45" t="s">
        <v>6</v>
      </c>
      <c r="D5" s="45" t="s">
        <v>39</v>
      </c>
      <c r="E5" s="45">
        <v>9.4</v>
      </c>
      <c r="F5" s="45">
        <v>94</v>
      </c>
      <c r="G5" s="46">
        <v>78422880</v>
      </c>
      <c r="H5" s="46">
        <v>22</v>
      </c>
      <c r="I5" s="4"/>
      <c r="J5" s="47">
        <f>(F5*0.1)/E5</f>
        <v>1</v>
      </c>
      <c r="K5" s="48">
        <f>J5*H5</f>
        <v>22</v>
      </c>
      <c r="L5" s="50">
        <f>H5-K5</f>
        <v>0</v>
      </c>
      <c r="M5" s="4"/>
      <c r="N5" s="4"/>
      <c r="O5" s="4"/>
      <c r="P5" s="4"/>
      <c r="Q5" s="72"/>
      <c r="R5" s="67"/>
      <c r="S5" s="67"/>
      <c r="T5" s="67"/>
      <c r="U5" s="67"/>
      <c r="V5" s="67"/>
      <c r="W5" s="67"/>
    </row>
    <row r="6" spans="1:23" ht="15" thickBot="1" x14ac:dyDescent="0.35">
      <c r="A6" s="51" t="s">
        <v>3</v>
      </c>
      <c r="B6" s="30"/>
      <c r="C6" s="30"/>
      <c r="D6" s="45"/>
      <c r="E6" s="45">
        <f>SUM(E3:E5)</f>
        <v>38</v>
      </c>
      <c r="F6" s="52">
        <f>SUM(F3:F5)</f>
        <v>380</v>
      </c>
      <c r="G6" s="46">
        <f>SUM(G3:G5)</f>
        <v>286325280</v>
      </c>
      <c r="H6" s="46">
        <f>SUM(H3:H5)</f>
        <v>82</v>
      </c>
      <c r="J6" t="s">
        <v>3</v>
      </c>
      <c r="L6" s="53">
        <f>SUM(L3:L5)</f>
        <v>0</v>
      </c>
      <c r="Q6" s="67"/>
      <c r="R6" s="78"/>
      <c r="S6" s="78"/>
      <c r="T6" s="67"/>
      <c r="U6" s="67"/>
      <c r="V6" s="67"/>
      <c r="W6" s="67"/>
    </row>
    <row r="7" spans="1:23" x14ac:dyDescent="0.3">
      <c r="D7" s="4"/>
      <c r="E7" s="4"/>
      <c r="F7" s="4"/>
      <c r="G7" s="55"/>
      <c r="H7" s="55"/>
      <c r="Q7" s="67"/>
      <c r="R7" s="67"/>
      <c r="S7" s="78"/>
      <c r="T7" s="67"/>
      <c r="U7" s="67"/>
      <c r="V7" s="67"/>
      <c r="W7" s="67"/>
    </row>
    <row r="8" spans="1:23" x14ac:dyDescent="0.3">
      <c r="A8" s="173" t="s">
        <v>40</v>
      </c>
      <c r="B8" s="174"/>
      <c r="C8" s="174"/>
      <c r="D8" s="174"/>
      <c r="E8" s="174"/>
      <c r="F8" s="174"/>
      <c r="G8" s="174"/>
      <c r="H8" s="174"/>
      <c r="J8" s="175" t="s">
        <v>41</v>
      </c>
      <c r="K8" s="175"/>
      <c r="L8" s="175"/>
      <c r="Q8" s="67"/>
      <c r="R8" s="67"/>
      <c r="S8" s="78"/>
      <c r="T8" s="67"/>
      <c r="U8" s="67"/>
      <c r="V8" s="67"/>
      <c r="W8" s="67"/>
    </row>
    <row r="9" spans="1:23" ht="28.8" x14ac:dyDescent="0.3">
      <c r="A9" s="21" t="s">
        <v>28</v>
      </c>
      <c r="B9" s="21" t="s">
        <v>29</v>
      </c>
      <c r="C9" s="21" t="s">
        <v>23</v>
      </c>
      <c r="D9" s="21" t="s">
        <v>30</v>
      </c>
      <c r="E9" s="43" t="s">
        <v>31</v>
      </c>
      <c r="F9" s="21" t="s">
        <v>32</v>
      </c>
      <c r="G9" s="43" t="s">
        <v>24</v>
      </c>
      <c r="H9" s="43" t="s">
        <v>33</v>
      </c>
      <c r="I9" s="44"/>
      <c r="J9" s="176" t="s">
        <v>34</v>
      </c>
      <c r="K9" s="176"/>
      <c r="L9" s="45" t="s">
        <v>35</v>
      </c>
      <c r="M9" s="44"/>
      <c r="N9" s="44"/>
      <c r="O9" s="44"/>
      <c r="P9" s="44"/>
      <c r="Q9" s="68"/>
      <c r="R9" s="78"/>
      <c r="S9" s="79"/>
      <c r="T9" s="67"/>
      <c r="U9" s="67"/>
      <c r="V9" s="67"/>
      <c r="W9" s="67"/>
    </row>
    <row r="10" spans="1:23" x14ac:dyDescent="0.3">
      <c r="A10" s="57">
        <v>2014</v>
      </c>
      <c r="B10" s="45" t="s">
        <v>42</v>
      </c>
      <c r="C10" s="57" t="s">
        <v>9</v>
      </c>
      <c r="D10" s="57" t="s">
        <v>43</v>
      </c>
      <c r="E10" s="57">
        <v>6.2</v>
      </c>
      <c r="F10" s="57">
        <v>62</v>
      </c>
      <c r="G10" s="52">
        <v>72260350</v>
      </c>
      <c r="H10" s="45">
        <v>10</v>
      </c>
      <c r="J10" s="47">
        <f>(F10*0.1)/E10</f>
        <v>1</v>
      </c>
      <c r="K10" s="48">
        <f>J10*H10</f>
        <v>10</v>
      </c>
      <c r="L10" s="49">
        <f>H10-K10</f>
        <v>0</v>
      </c>
      <c r="Q10" s="67"/>
      <c r="R10" s="78"/>
      <c r="S10" s="79"/>
      <c r="T10" s="67"/>
      <c r="U10" s="67"/>
      <c r="V10" s="67"/>
      <c r="W10" s="67"/>
    </row>
    <row r="11" spans="1:23" ht="15" thickBot="1" x14ac:dyDescent="0.35">
      <c r="A11" s="57">
        <v>2014</v>
      </c>
      <c r="B11" s="45" t="s">
        <v>42</v>
      </c>
      <c r="C11" s="57" t="s">
        <v>9</v>
      </c>
      <c r="D11" s="57" t="s">
        <v>44</v>
      </c>
      <c r="E11" s="57">
        <v>8.5</v>
      </c>
      <c r="F11" s="57">
        <v>85</v>
      </c>
      <c r="G11" s="52">
        <v>83930210</v>
      </c>
      <c r="H11" s="45">
        <v>13</v>
      </c>
      <c r="J11" s="47">
        <f>(F11*0.1)/E11</f>
        <v>1</v>
      </c>
      <c r="K11" s="48">
        <f>J11*H11</f>
        <v>13</v>
      </c>
      <c r="L11" s="49">
        <f>H11-K11</f>
        <v>0</v>
      </c>
      <c r="Q11" s="67"/>
      <c r="R11" s="67"/>
      <c r="S11" s="79"/>
      <c r="T11" s="67"/>
      <c r="U11" s="67"/>
      <c r="V11" s="67"/>
      <c r="W11" s="67"/>
    </row>
    <row r="12" spans="1:23" ht="15" thickBot="1" x14ac:dyDescent="0.35">
      <c r="A12" s="51" t="s">
        <v>3</v>
      </c>
      <c r="B12" s="57"/>
      <c r="C12" s="57"/>
      <c r="D12" s="45"/>
      <c r="E12" s="45">
        <f>SUM(E10:E11)</f>
        <v>14.7</v>
      </c>
      <c r="F12" s="52">
        <f>SUM(F10:F11)</f>
        <v>147</v>
      </c>
      <c r="G12" s="52">
        <f>SUM(G10:G11)</f>
        <v>156190560</v>
      </c>
      <c r="H12" s="45">
        <f>SUM(H10:H11)</f>
        <v>23</v>
      </c>
      <c r="L12" s="53">
        <f>SUM(L10:L11)</f>
        <v>0</v>
      </c>
      <c r="S12" s="56"/>
    </row>
    <row r="13" spans="1:23" x14ac:dyDescent="0.3">
      <c r="A13" s="1"/>
      <c r="B13" s="1"/>
      <c r="C13" s="1"/>
      <c r="D13" s="4"/>
      <c r="E13" s="4"/>
      <c r="F13" s="4"/>
      <c r="G13" s="55"/>
      <c r="H13" s="55"/>
      <c r="R13" s="54"/>
      <c r="S13" s="58"/>
    </row>
    <row r="14" spans="1:23" x14ac:dyDescent="0.3">
      <c r="A14" s="173" t="s">
        <v>45</v>
      </c>
      <c r="B14" s="174"/>
      <c r="C14" s="174"/>
      <c r="D14" s="174"/>
      <c r="E14" s="174"/>
      <c r="F14" s="174"/>
      <c r="G14" s="174"/>
      <c r="H14" s="174"/>
      <c r="J14" s="175" t="s">
        <v>46</v>
      </c>
      <c r="K14" s="175"/>
      <c r="L14" s="175"/>
      <c r="N14" s="175" t="s">
        <v>47</v>
      </c>
      <c r="O14" s="175"/>
      <c r="P14" s="175"/>
      <c r="S14" s="58"/>
    </row>
    <row r="15" spans="1:23" ht="28.8" x14ac:dyDescent="0.3">
      <c r="A15" s="21" t="s">
        <v>28</v>
      </c>
      <c r="B15" s="21" t="s">
        <v>29</v>
      </c>
      <c r="C15" s="21" t="s">
        <v>23</v>
      </c>
      <c r="D15" s="21" t="s">
        <v>30</v>
      </c>
      <c r="E15" s="43" t="s">
        <v>31</v>
      </c>
      <c r="F15" s="21" t="s">
        <v>32</v>
      </c>
      <c r="G15" s="43" t="s">
        <v>24</v>
      </c>
      <c r="H15" s="43" t="s">
        <v>33</v>
      </c>
      <c r="I15" s="44"/>
      <c r="J15" s="176" t="s">
        <v>34</v>
      </c>
      <c r="K15" s="176"/>
      <c r="L15" s="45" t="s">
        <v>35</v>
      </c>
      <c r="M15" s="44"/>
      <c r="N15" s="176" t="s">
        <v>34</v>
      </c>
      <c r="O15" s="176"/>
      <c r="P15" s="45" t="s">
        <v>35</v>
      </c>
      <c r="Q15" s="44"/>
      <c r="S15" s="58"/>
    </row>
    <row r="16" spans="1:23" x14ac:dyDescent="0.3">
      <c r="A16" s="57">
        <v>2014</v>
      </c>
      <c r="B16" s="45" t="s">
        <v>42</v>
      </c>
      <c r="C16" s="45" t="s">
        <v>48</v>
      </c>
      <c r="D16" s="57" t="s">
        <v>49</v>
      </c>
      <c r="E16" s="57">
        <v>59.8</v>
      </c>
      <c r="F16" s="57">
        <v>430</v>
      </c>
      <c r="G16" s="52">
        <v>231600100</v>
      </c>
      <c r="H16" s="57">
        <v>105</v>
      </c>
      <c r="J16" s="47">
        <f>(F16*0.1)/E16</f>
        <v>0.71906354515050175</v>
      </c>
      <c r="K16" s="48">
        <f>J16*H16</f>
        <v>75.501672240802677</v>
      </c>
      <c r="L16" s="49">
        <f>H16-K16</f>
        <v>29.498327759197323</v>
      </c>
      <c r="N16" s="59">
        <f>(F17*0.1)/E17</f>
        <v>0.99836574603693418</v>
      </c>
      <c r="O16" s="48">
        <f>N16*H17</f>
        <v>1235.9767935937246</v>
      </c>
      <c r="P16" s="49">
        <f>H17-O16</f>
        <v>2.0232064062754489</v>
      </c>
      <c r="S16" s="60"/>
    </row>
    <row r="17" spans="1:20" ht="15" thickBot="1" x14ac:dyDescent="0.35">
      <c r="A17" s="57">
        <v>2014</v>
      </c>
      <c r="B17" s="45" t="s">
        <v>42</v>
      </c>
      <c r="C17" s="45" t="s">
        <v>50</v>
      </c>
      <c r="D17" s="57" t="s">
        <v>51</v>
      </c>
      <c r="E17" s="57">
        <v>611.9</v>
      </c>
      <c r="F17" s="57">
        <v>6109</v>
      </c>
      <c r="G17" s="52">
        <v>3052175380</v>
      </c>
      <c r="H17" s="46">
        <v>1238</v>
      </c>
      <c r="I17" s="1"/>
      <c r="J17" s="47">
        <f>(F19*0.1)/E19</f>
        <v>0.81421169504071067</v>
      </c>
      <c r="K17" s="48">
        <f>J17*H19</f>
        <v>133.52990377498151</v>
      </c>
      <c r="L17" s="49">
        <f>H19-K17</f>
        <v>30.46909622501849</v>
      </c>
      <c r="M17" s="1"/>
      <c r="N17" s="59">
        <f>(F18*0.1)/E18</f>
        <v>0.99834765366820888</v>
      </c>
      <c r="O17" s="48">
        <f>N17*H18</f>
        <v>1235.9543952412425</v>
      </c>
      <c r="P17" s="49">
        <f>H18-O17</f>
        <v>2.0456047587574631</v>
      </c>
      <c r="Q17" s="1"/>
      <c r="R17" s="56"/>
    </row>
    <row r="18" spans="1:20" ht="15" thickBot="1" x14ac:dyDescent="0.35">
      <c r="A18" s="57">
        <v>2014</v>
      </c>
      <c r="B18" s="45" t="s">
        <v>42</v>
      </c>
      <c r="C18" s="45" t="s">
        <v>50</v>
      </c>
      <c r="D18" s="57" t="s">
        <v>52</v>
      </c>
      <c r="E18" s="57">
        <v>605.20000000000005</v>
      </c>
      <c r="F18" s="57">
        <v>6042</v>
      </c>
      <c r="G18" s="52">
        <v>2945078370</v>
      </c>
      <c r="H18" s="57">
        <v>1238</v>
      </c>
      <c r="J18" s="47">
        <f>(F20*0.1)/E20</f>
        <v>0.81421169504071067</v>
      </c>
      <c r="K18" s="48">
        <f>J18*H20</f>
        <v>133.52990377498151</v>
      </c>
      <c r="L18" s="49">
        <f>H20-K18</f>
        <v>30.46909622501849</v>
      </c>
      <c r="P18" s="53">
        <f>SUM(P16:P17)</f>
        <v>4.068811165032912</v>
      </c>
      <c r="R18" s="54"/>
    </row>
    <row r="19" spans="1:20" ht="15" thickBot="1" x14ac:dyDescent="0.35">
      <c r="A19" s="57">
        <v>2014</v>
      </c>
      <c r="B19" s="45" t="s">
        <v>42</v>
      </c>
      <c r="C19" s="45" t="s">
        <v>17</v>
      </c>
      <c r="D19" s="57" t="s">
        <v>53</v>
      </c>
      <c r="E19" s="57">
        <v>135.1</v>
      </c>
      <c r="F19" s="57">
        <v>1100</v>
      </c>
      <c r="G19" s="52">
        <v>860940000</v>
      </c>
      <c r="H19" s="61">
        <v>163.999</v>
      </c>
      <c r="J19" t="s">
        <v>3</v>
      </c>
      <c r="L19" s="53">
        <f>SUM(L16:L18)</f>
        <v>90.436520209234303</v>
      </c>
      <c r="R19" s="4"/>
    </row>
    <row r="20" spans="1:20" x14ac:dyDescent="0.3">
      <c r="A20" s="57">
        <v>2014</v>
      </c>
      <c r="B20" s="45" t="s">
        <v>42</v>
      </c>
      <c r="C20" s="45" t="s">
        <v>17</v>
      </c>
      <c r="D20" s="57" t="s">
        <v>54</v>
      </c>
      <c r="E20" s="57">
        <v>135.1</v>
      </c>
      <c r="F20" s="57">
        <v>1100</v>
      </c>
      <c r="G20" s="52">
        <v>860940000</v>
      </c>
      <c r="H20" s="61">
        <v>163.999</v>
      </c>
      <c r="R20" s="62"/>
      <c r="S20" s="63"/>
    </row>
    <row r="21" spans="1:20" x14ac:dyDescent="0.3">
      <c r="A21" s="31" t="s">
        <v>3</v>
      </c>
      <c r="B21" s="30"/>
      <c r="C21" s="30"/>
      <c r="D21" s="30"/>
      <c r="E21" s="16">
        <f>SUM(E16:E20)</f>
        <v>1547.1</v>
      </c>
      <c r="F21" s="16">
        <f>SUM(F16:F20)</f>
        <v>14781</v>
      </c>
      <c r="G21" s="33">
        <f>SUM(G16:G20)</f>
        <v>7950733850</v>
      </c>
      <c r="H21" s="16">
        <f>SUM(H16:H20)</f>
        <v>2908.9979999999996</v>
      </c>
      <c r="R21" s="62"/>
      <c r="S21" s="63"/>
    </row>
    <row r="22" spans="1:20" x14ac:dyDescent="0.3">
      <c r="R22" s="62"/>
      <c r="S22" s="63"/>
      <c r="T22" s="1"/>
    </row>
    <row r="23" spans="1:20" x14ac:dyDescent="0.3">
      <c r="R23" s="62"/>
      <c r="S23" s="63"/>
      <c r="T23" s="1"/>
    </row>
    <row r="24" spans="1:20" x14ac:dyDescent="0.3">
      <c r="A24" s="67"/>
      <c r="B24" s="172"/>
      <c r="C24" s="172"/>
      <c r="D24" s="172"/>
      <c r="E24" s="172"/>
      <c r="F24" s="67"/>
      <c r="R24" s="64"/>
      <c r="S24" s="65"/>
      <c r="T24" s="1"/>
    </row>
    <row r="25" spans="1:20" x14ac:dyDescent="0.3">
      <c r="A25" s="67"/>
      <c r="B25" s="68"/>
      <c r="C25" s="68"/>
      <c r="D25" s="68"/>
      <c r="E25" s="69"/>
      <c r="F25" s="67"/>
      <c r="R25" s="1"/>
      <c r="S25" s="56"/>
      <c r="T25" s="1"/>
    </row>
    <row r="26" spans="1:20" x14ac:dyDescent="0.3">
      <c r="A26" s="67"/>
      <c r="B26" s="70"/>
      <c r="C26" s="70"/>
      <c r="D26" s="71"/>
      <c r="E26" s="67"/>
      <c r="F26" s="67"/>
      <c r="R26" s="66"/>
      <c r="S26" s="56"/>
      <c r="T26" s="1"/>
    </row>
    <row r="27" spans="1:20" x14ac:dyDescent="0.3">
      <c r="A27" s="67"/>
      <c r="B27" s="67"/>
      <c r="C27" s="67"/>
      <c r="D27" s="67"/>
      <c r="E27" s="67"/>
      <c r="F27" s="67"/>
      <c r="R27" s="66"/>
      <c r="S27" s="56"/>
      <c r="T27" s="1"/>
    </row>
    <row r="28" spans="1:20" x14ac:dyDescent="0.3">
      <c r="A28" s="67"/>
      <c r="B28" s="172"/>
      <c r="C28" s="172"/>
      <c r="D28" s="172"/>
      <c r="E28" s="172"/>
      <c r="F28" s="67"/>
      <c r="R28" s="60"/>
      <c r="S28" s="58"/>
    </row>
    <row r="29" spans="1:20" x14ac:dyDescent="0.3">
      <c r="A29" s="67"/>
      <c r="B29" s="68"/>
      <c r="C29" s="68"/>
      <c r="D29" s="68"/>
      <c r="E29" s="69"/>
      <c r="F29" s="67"/>
      <c r="R29" s="66"/>
      <c r="S29" s="56"/>
    </row>
    <row r="30" spans="1:20" x14ac:dyDescent="0.3">
      <c r="A30" s="67"/>
      <c r="B30" s="72"/>
      <c r="C30" s="72"/>
      <c r="D30" s="71"/>
      <c r="E30" s="67"/>
      <c r="F30" s="67"/>
      <c r="R30" s="66"/>
      <c r="S30" s="56"/>
    </row>
    <row r="31" spans="1:20" x14ac:dyDescent="0.3">
      <c r="A31" s="67"/>
      <c r="B31" s="72"/>
      <c r="C31" s="72"/>
      <c r="D31" s="71"/>
      <c r="E31" s="67"/>
      <c r="F31" s="67"/>
      <c r="R31" s="66"/>
      <c r="S31" s="56"/>
    </row>
    <row r="32" spans="1:20" x14ac:dyDescent="0.3">
      <c r="A32" s="67"/>
      <c r="B32" s="72"/>
      <c r="C32" s="72"/>
      <c r="D32" s="71"/>
      <c r="E32" s="67"/>
      <c r="F32" s="67"/>
      <c r="R32" s="4"/>
    </row>
    <row r="33" spans="1:18" x14ac:dyDescent="0.3">
      <c r="A33" s="67"/>
      <c r="B33" s="70"/>
      <c r="C33" s="70"/>
      <c r="D33" s="70"/>
      <c r="E33" s="73"/>
      <c r="F33" s="70"/>
      <c r="R33" s="4"/>
    </row>
    <row r="34" spans="1:18" x14ac:dyDescent="0.3">
      <c r="A34" s="67"/>
      <c r="B34" s="67"/>
      <c r="C34" s="67"/>
      <c r="D34" s="67"/>
      <c r="E34" s="67"/>
      <c r="F34" s="67"/>
      <c r="R34" s="4"/>
    </row>
    <row r="35" spans="1:18" x14ac:dyDescent="0.3">
      <c r="A35" s="67"/>
      <c r="B35" s="67"/>
      <c r="C35" s="67"/>
      <c r="D35" s="67"/>
      <c r="E35" s="67"/>
      <c r="F35" s="67"/>
      <c r="R35" s="4"/>
    </row>
    <row r="36" spans="1:18" x14ac:dyDescent="0.3">
      <c r="A36" s="67"/>
      <c r="B36" s="67"/>
      <c r="C36" s="67"/>
      <c r="D36" s="67"/>
      <c r="E36" s="67"/>
      <c r="F36" s="67"/>
      <c r="R36" s="4"/>
    </row>
    <row r="37" spans="1:18" x14ac:dyDescent="0.3">
      <c r="A37" s="67"/>
      <c r="B37" s="67"/>
      <c r="C37" s="67"/>
      <c r="D37" s="67"/>
      <c r="E37" s="67"/>
      <c r="F37" s="67"/>
      <c r="R37" s="4"/>
    </row>
    <row r="38" spans="1:18" x14ac:dyDescent="0.3">
      <c r="A38" s="67"/>
      <c r="B38" s="67"/>
      <c r="C38" s="67"/>
      <c r="D38" s="67"/>
      <c r="E38" s="67"/>
      <c r="F38" s="67"/>
      <c r="R38" s="4"/>
    </row>
    <row r="39" spans="1:18" x14ac:dyDescent="0.3">
      <c r="A39" s="67"/>
      <c r="B39" s="67"/>
      <c r="C39" s="67"/>
      <c r="D39" s="67"/>
      <c r="E39" s="67"/>
      <c r="F39" s="67"/>
      <c r="R39" s="4"/>
    </row>
    <row r="40" spans="1:18" x14ac:dyDescent="0.3">
      <c r="A40" s="67"/>
      <c r="B40" s="67"/>
      <c r="C40" s="67"/>
      <c r="D40" s="67"/>
      <c r="E40" s="67"/>
      <c r="F40" s="67"/>
      <c r="R40" s="4"/>
    </row>
    <row r="41" spans="1:18" x14ac:dyDescent="0.3">
      <c r="A41" s="67"/>
      <c r="B41" s="67"/>
      <c r="C41" s="67"/>
      <c r="D41" s="67"/>
      <c r="E41" s="67"/>
      <c r="F41" s="67"/>
      <c r="R41" s="4"/>
    </row>
    <row r="42" spans="1:18" x14ac:dyDescent="0.3">
      <c r="A42" s="67"/>
      <c r="B42" s="67"/>
      <c r="C42" s="67"/>
      <c r="D42" s="67"/>
      <c r="E42" s="67"/>
      <c r="F42" s="67"/>
      <c r="R42" s="4"/>
    </row>
    <row r="43" spans="1:18" x14ac:dyDescent="0.3">
      <c r="A43" s="67"/>
      <c r="B43" s="67"/>
      <c r="C43" s="67"/>
      <c r="D43" s="67"/>
      <c r="E43" s="67"/>
      <c r="F43" s="67"/>
      <c r="R43" s="4"/>
    </row>
    <row r="44" spans="1:18" x14ac:dyDescent="0.3">
      <c r="R44" s="4"/>
    </row>
    <row r="45" spans="1:18" x14ac:dyDescent="0.3">
      <c r="R45" s="4"/>
    </row>
    <row r="46" spans="1:18" x14ac:dyDescent="0.3">
      <c r="R46" s="4"/>
    </row>
    <row r="47" spans="1:18" x14ac:dyDescent="0.3">
      <c r="R47" s="4"/>
    </row>
    <row r="48" spans="1:18" x14ac:dyDescent="0.3">
      <c r="R48" s="4"/>
    </row>
    <row r="49" spans="18:18" x14ac:dyDescent="0.3">
      <c r="R49" s="4"/>
    </row>
    <row r="50" spans="18:18" x14ac:dyDescent="0.3">
      <c r="R50" s="4"/>
    </row>
    <row r="51" spans="18:18" x14ac:dyDescent="0.3">
      <c r="R51" s="4"/>
    </row>
    <row r="52" spans="18:18" x14ac:dyDescent="0.3">
      <c r="R52" s="4"/>
    </row>
    <row r="53" spans="18:18" x14ac:dyDescent="0.3">
      <c r="R53" s="4"/>
    </row>
    <row r="54" spans="18:18" x14ac:dyDescent="0.3">
      <c r="R54" s="4"/>
    </row>
    <row r="55" spans="18:18" x14ac:dyDescent="0.3">
      <c r="R55" s="4"/>
    </row>
    <row r="56" spans="18:18" x14ac:dyDescent="0.3">
      <c r="R56" s="4"/>
    </row>
    <row r="57" spans="18:18" x14ac:dyDescent="0.3">
      <c r="R57" s="4"/>
    </row>
    <row r="58" spans="18:18" x14ac:dyDescent="0.3">
      <c r="R58" s="4"/>
    </row>
    <row r="59" spans="18:18" x14ac:dyDescent="0.3">
      <c r="R59" s="4"/>
    </row>
  </sheetData>
  <mergeCells count="13">
    <mergeCell ref="J9:K9"/>
    <mergeCell ref="A1:H1"/>
    <mergeCell ref="J1:L1"/>
    <mergeCell ref="J2:K2"/>
    <mergeCell ref="A8:H8"/>
    <mergeCell ref="J8:L8"/>
    <mergeCell ref="B28:E28"/>
    <mergeCell ref="A14:H14"/>
    <mergeCell ref="J14:L14"/>
    <mergeCell ref="N14:P14"/>
    <mergeCell ref="J15:K15"/>
    <mergeCell ref="N15:O15"/>
    <mergeCell ref="B24:E2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EF0F0-A77B-49D3-B2A9-282FBAE15F51}">
  <dimension ref="A1:V18"/>
  <sheetViews>
    <sheetView showGridLines="0" topLeftCell="C1" workbookViewId="0">
      <selection activeCell="I2" sqref="I1:I1048576"/>
    </sheetView>
  </sheetViews>
  <sheetFormatPr defaultRowHeight="14.4" x14ac:dyDescent="0.3"/>
  <cols>
    <col min="4" max="4" width="25.88671875" bestFit="1" customWidth="1"/>
    <col min="6" max="6" width="16.109375" bestFit="1" customWidth="1"/>
    <col min="7" max="7" width="16.88671875" bestFit="1" customWidth="1"/>
    <col min="8" max="8" width="9.5546875" bestFit="1" customWidth="1"/>
    <col min="10" max="10" width="12.88671875" customWidth="1"/>
    <col min="11" max="11" width="10.44140625" customWidth="1"/>
    <col min="12" max="12" width="17.6640625" customWidth="1"/>
    <col min="15" max="15" width="30" bestFit="1" customWidth="1"/>
  </cols>
  <sheetData>
    <row r="1" spans="1:22" ht="15" thickBot="1" x14ac:dyDescent="0.35">
      <c r="A1" s="177" t="s">
        <v>55</v>
      </c>
      <c r="B1" s="178"/>
      <c r="C1" s="178"/>
      <c r="D1" s="178"/>
      <c r="E1" s="178"/>
      <c r="F1" s="178"/>
      <c r="G1" s="178"/>
      <c r="H1" s="178"/>
      <c r="J1" s="175" t="s">
        <v>56</v>
      </c>
      <c r="K1" s="175"/>
      <c r="L1" s="175"/>
    </row>
    <row r="2" spans="1:22" ht="28.8" x14ac:dyDescent="0.3">
      <c r="A2" s="24" t="s">
        <v>28</v>
      </c>
      <c r="B2" s="24" t="s">
        <v>29</v>
      </c>
      <c r="C2" s="24" t="s">
        <v>23</v>
      </c>
      <c r="D2" s="24" t="s">
        <v>30</v>
      </c>
      <c r="E2" s="80" t="s">
        <v>31</v>
      </c>
      <c r="F2" s="24" t="s">
        <v>32</v>
      </c>
      <c r="G2" s="80" t="s">
        <v>24</v>
      </c>
      <c r="H2" s="80" t="s">
        <v>33</v>
      </c>
      <c r="I2" s="44"/>
      <c r="J2" s="176" t="s">
        <v>34</v>
      </c>
      <c r="K2" s="176"/>
      <c r="L2" s="45" t="s">
        <v>35</v>
      </c>
    </row>
    <row r="3" spans="1:22" x14ac:dyDescent="0.3">
      <c r="A3" s="57">
        <v>2015</v>
      </c>
      <c r="B3" s="30" t="s">
        <v>42</v>
      </c>
      <c r="C3" s="57" t="s">
        <v>8</v>
      </c>
      <c r="D3" s="57" t="s">
        <v>57</v>
      </c>
      <c r="E3" s="57">
        <v>13.72</v>
      </c>
      <c r="F3" s="57">
        <v>135</v>
      </c>
      <c r="G3" s="81">
        <v>129600000</v>
      </c>
      <c r="H3" s="57">
        <v>27</v>
      </c>
      <c r="I3" s="1"/>
      <c r="J3" s="82">
        <f>(F3*0.1)/E3</f>
        <v>0.98396501457725938</v>
      </c>
      <c r="K3" s="48">
        <f>J3*H3</f>
        <v>26.567055393586003</v>
      </c>
      <c r="L3" s="49">
        <f>H3-K3</f>
        <v>0.43294460641399723</v>
      </c>
      <c r="O3" s="179"/>
      <c r="P3" s="179"/>
      <c r="Q3" s="179"/>
      <c r="S3" s="179"/>
      <c r="T3" s="179"/>
      <c r="U3" s="179"/>
      <c r="V3" s="179"/>
    </row>
    <row r="4" spans="1:22" ht="15" thickBot="1" x14ac:dyDescent="0.35">
      <c r="A4" s="57">
        <v>2015</v>
      </c>
      <c r="B4" s="30" t="s">
        <v>42</v>
      </c>
      <c r="C4" s="57" t="s">
        <v>58</v>
      </c>
      <c r="D4" s="57" t="s">
        <v>59</v>
      </c>
      <c r="E4" s="57">
        <v>93.4</v>
      </c>
      <c r="F4" s="57">
        <v>892</v>
      </c>
      <c r="G4" s="81">
        <v>875543950</v>
      </c>
      <c r="H4" s="57">
        <v>150</v>
      </c>
      <c r="J4" s="82">
        <f>(F4*0.1)/E4</f>
        <v>0.95503211991434689</v>
      </c>
      <c r="K4" s="48">
        <f>J4*H4</f>
        <v>143.25481798715202</v>
      </c>
      <c r="L4" s="49">
        <f>H4-K4</f>
        <v>6.7451820128479767</v>
      </c>
      <c r="O4" s="83"/>
      <c r="P4" s="9"/>
      <c r="Q4" s="9"/>
      <c r="R4" s="9"/>
      <c r="S4" s="84"/>
      <c r="T4" s="85"/>
      <c r="U4" s="85"/>
      <c r="V4" s="86"/>
    </row>
    <row r="5" spans="1:22" ht="15" thickBot="1" x14ac:dyDescent="0.35">
      <c r="A5" s="31" t="s">
        <v>3</v>
      </c>
      <c r="B5" s="30"/>
      <c r="C5" s="30"/>
      <c r="D5" s="30"/>
      <c r="E5" s="30">
        <f>SUM(E3:E4)</f>
        <v>107.12</v>
      </c>
      <c r="F5" s="30">
        <f>SUM(F3:F4)</f>
        <v>1027</v>
      </c>
      <c r="G5" s="32">
        <f>SUM(G3:G4)</f>
        <v>1005143950</v>
      </c>
      <c r="H5" s="30">
        <f>SUM(H3:H4)</f>
        <v>177</v>
      </c>
      <c r="J5" t="s">
        <v>3</v>
      </c>
      <c r="L5" s="87">
        <f>SUM(L3:L4)</f>
        <v>7.1781266192619739</v>
      </c>
      <c r="O5" s="9"/>
      <c r="P5" s="9"/>
      <c r="Q5" s="9"/>
      <c r="S5" s="84"/>
      <c r="T5" s="88"/>
      <c r="U5" s="9"/>
    </row>
    <row r="6" spans="1:22" ht="15" thickBot="1" x14ac:dyDescent="0.35">
      <c r="O6" s="9"/>
      <c r="P6" s="9"/>
      <c r="Q6" s="9"/>
    </row>
    <row r="7" spans="1:22" ht="15" thickBot="1" x14ac:dyDescent="0.35">
      <c r="A7" s="177" t="s">
        <v>60</v>
      </c>
      <c r="B7" s="178"/>
      <c r="C7" s="178"/>
      <c r="D7" s="178"/>
      <c r="E7" s="178"/>
      <c r="F7" s="178"/>
      <c r="G7" s="178"/>
      <c r="H7" s="178"/>
      <c r="J7" s="175" t="s">
        <v>46</v>
      </c>
      <c r="K7" s="175"/>
      <c r="L7" s="175"/>
    </row>
    <row r="8" spans="1:22" ht="28.8" x14ac:dyDescent="0.3">
      <c r="A8" s="24" t="s">
        <v>28</v>
      </c>
      <c r="B8" s="24" t="s">
        <v>29</v>
      </c>
      <c r="C8" s="24" t="s">
        <v>23</v>
      </c>
      <c r="D8" s="24" t="s">
        <v>30</v>
      </c>
      <c r="E8" s="80" t="s">
        <v>31</v>
      </c>
      <c r="F8" s="24" t="s">
        <v>32</v>
      </c>
      <c r="G8" s="80" t="s">
        <v>24</v>
      </c>
      <c r="H8" s="80" t="s">
        <v>33</v>
      </c>
      <c r="I8" s="44"/>
      <c r="J8" s="176" t="s">
        <v>34</v>
      </c>
      <c r="K8" s="176"/>
      <c r="L8" s="45" t="s">
        <v>35</v>
      </c>
    </row>
    <row r="9" spans="1:22" x14ac:dyDescent="0.3">
      <c r="A9" s="57">
        <v>2015</v>
      </c>
      <c r="B9" s="30" t="s">
        <v>36</v>
      </c>
      <c r="C9" s="57" t="s">
        <v>48</v>
      </c>
      <c r="D9" s="30" t="s">
        <v>61</v>
      </c>
      <c r="E9" s="57">
        <v>14.5</v>
      </c>
      <c r="F9" s="57">
        <v>145</v>
      </c>
      <c r="G9" s="48">
        <v>70000000</v>
      </c>
      <c r="H9" s="61">
        <v>28.5</v>
      </c>
      <c r="J9" s="82">
        <f>(F9*0.1)/E9</f>
        <v>1</v>
      </c>
      <c r="K9" s="48">
        <f>J9*H9</f>
        <v>28.5</v>
      </c>
      <c r="L9" s="49">
        <f>H9-K9</f>
        <v>0</v>
      </c>
    </row>
    <row r="10" spans="1:22" x14ac:dyDescent="0.3">
      <c r="A10" s="57">
        <v>2015</v>
      </c>
      <c r="B10" s="30" t="s">
        <v>42</v>
      </c>
      <c r="C10" s="57" t="s">
        <v>17</v>
      </c>
      <c r="D10" s="57" t="s">
        <v>62</v>
      </c>
      <c r="E10" s="57">
        <v>41.4</v>
      </c>
      <c r="F10" s="57">
        <v>414</v>
      </c>
      <c r="G10" s="48">
        <v>227561000</v>
      </c>
      <c r="H10" s="57">
        <v>50</v>
      </c>
      <c r="J10" s="82">
        <f>(F10*0.1)/E10</f>
        <v>1.0000000000000002</v>
      </c>
      <c r="K10" s="48">
        <f>J10*H10</f>
        <v>50.000000000000014</v>
      </c>
      <c r="L10" s="49">
        <f>H10-K10</f>
        <v>0</v>
      </c>
      <c r="O10" s="88"/>
    </row>
    <row r="11" spans="1:22" ht="15" thickBot="1" x14ac:dyDescent="0.35">
      <c r="A11" s="57">
        <v>2015</v>
      </c>
      <c r="B11" s="30" t="s">
        <v>42</v>
      </c>
      <c r="C11" s="57" t="s">
        <v>17</v>
      </c>
      <c r="D11" s="57" t="s">
        <v>63</v>
      </c>
      <c r="E11" s="57">
        <v>30.9</v>
      </c>
      <c r="F11" s="57">
        <v>309</v>
      </c>
      <c r="G11" s="48">
        <v>245200000</v>
      </c>
      <c r="H11" s="57">
        <v>41.4</v>
      </c>
      <c r="J11" s="82">
        <f>(F11*0.1)/E11</f>
        <v>1.0000000000000002</v>
      </c>
      <c r="K11" s="48">
        <f>J11*H11</f>
        <v>41.400000000000006</v>
      </c>
      <c r="L11" s="49">
        <f>H11-K11</f>
        <v>0</v>
      </c>
      <c r="O11" s="88"/>
    </row>
    <row r="12" spans="1:22" ht="15" thickBot="1" x14ac:dyDescent="0.35">
      <c r="A12" s="31" t="s">
        <v>3</v>
      </c>
      <c r="B12" s="30"/>
      <c r="C12" s="30"/>
      <c r="D12" s="30"/>
      <c r="E12" s="30">
        <f>SUM(E9:E11)</f>
        <v>86.8</v>
      </c>
      <c r="F12" s="32">
        <f>SUM(F9:F11)</f>
        <v>868</v>
      </c>
      <c r="G12" s="32">
        <f>SUM(G9:G11)</f>
        <v>542761000</v>
      </c>
      <c r="H12" s="32">
        <f>SUM(H9:H11)</f>
        <v>119.9</v>
      </c>
      <c r="J12" t="s">
        <v>3</v>
      </c>
      <c r="L12" s="53">
        <f>SUM(L9:L11)</f>
        <v>0</v>
      </c>
      <c r="O12" s="88"/>
    </row>
    <row r="14" spans="1:22" x14ac:dyDescent="0.3">
      <c r="D14" s="88"/>
      <c r="E14" s="89"/>
      <c r="F14" s="90"/>
      <c r="G14" s="91"/>
      <c r="H14" s="92"/>
      <c r="I14" s="92"/>
      <c r="J14" s="92"/>
      <c r="K14" s="92"/>
      <c r="O14" s="89"/>
      <c r="P14" s="90"/>
      <c r="Q14" s="91"/>
      <c r="R14" s="92"/>
    </row>
    <row r="15" spans="1:22" x14ac:dyDescent="0.3">
      <c r="D15" s="88"/>
      <c r="E15" s="89"/>
      <c r="F15" s="90"/>
      <c r="G15" s="91"/>
      <c r="H15" s="92"/>
      <c r="I15" s="92"/>
      <c r="J15" s="92"/>
      <c r="K15" s="92"/>
    </row>
    <row r="16" spans="1:22" x14ac:dyDescent="0.3">
      <c r="E16" s="89"/>
      <c r="F16" s="90"/>
      <c r="G16" s="91"/>
      <c r="H16" s="92"/>
      <c r="I16" s="92"/>
      <c r="J16" s="92"/>
      <c r="K16" s="92"/>
    </row>
    <row r="17" spans="5:11" x14ac:dyDescent="0.3">
      <c r="E17" s="89"/>
      <c r="F17" s="90"/>
      <c r="G17" s="91"/>
      <c r="H17" s="92"/>
      <c r="I17" s="92"/>
      <c r="J17" s="92"/>
      <c r="K17" s="92"/>
    </row>
    <row r="18" spans="5:11" x14ac:dyDescent="0.3">
      <c r="E18" s="89"/>
      <c r="F18" s="90"/>
      <c r="G18" s="91"/>
      <c r="H18" s="92"/>
      <c r="I18" s="92"/>
      <c r="J18" s="92"/>
      <c r="K18" s="92"/>
    </row>
  </sheetData>
  <mergeCells count="8">
    <mergeCell ref="S3:V3"/>
    <mergeCell ref="A7:H7"/>
    <mergeCell ref="J7:L7"/>
    <mergeCell ref="J8:K8"/>
    <mergeCell ref="A1:H1"/>
    <mergeCell ref="J1:L1"/>
    <mergeCell ref="J2:K2"/>
    <mergeCell ref="O3:Q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D55CE-5134-40A8-A494-6482556B7E79}">
  <dimension ref="A1:U40"/>
  <sheetViews>
    <sheetView showGridLines="0" workbookViewId="0">
      <selection activeCell="I2" sqref="I1:I1048576"/>
    </sheetView>
  </sheetViews>
  <sheetFormatPr defaultRowHeight="14.4" x14ac:dyDescent="0.3"/>
  <cols>
    <col min="4" max="4" width="27" bestFit="1" customWidth="1"/>
    <col min="5" max="5" width="11.77734375" customWidth="1"/>
    <col min="6" max="6" width="16.33203125" bestFit="1" customWidth="1"/>
    <col min="7" max="7" width="16.88671875" bestFit="1" customWidth="1"/>
    <col min="8" max="8" width="9.44140625" bestFit="1" customWidth="1"/>
    <col min="10" max="10" width="11" customWidth="1"/>
    <col min="11" max="11" width="10.77734375" customWidth="1"/>
    <col min="12" max="12" width="15.5546875" customWidth="1"/>
    <col min="15" max="15" width="12" customWidth="1"/>
    <col min="16" max="16" width="15.21875" customWidth="1"/>
  </cols>
  <sheetData>
    <row r="1" spans="1:21" ht="15" thickBot="1" x14ac:dyDescent="0.35">
      <c r="A1" s="177" t="s">
        <v>55</v>
      </c>
      <c r="B1" s="178"/>
      <c r="C1" s="178"/>
      <c r="D1" s="178"/>
      <c r="E1" s="178"/>
      <c r="F1" s="178"/>
      <c r="G1" s="178"/>
      <c r="H1" s="178"/>
      <c r="I1" s="93"/>
      <c r="J1" s="175" t="s">
        <v>56</v>
      </c>
      <c r="K1" s="175"/>
      <c r="L1" s="175"/>
    </row>
    <row r="2" spans="1:21" ht="28.8" x14ac:dyDescent="0.3">
      <c r="A2" s="24" t="s">
        <v>28</v>
      </c>
      <c r="B2" s="24" t="s">
        <v>29</v>
      </c>
      <c r="C2" s="24" t="s">
        <v>23</v>
      </c>
      <c r="D2" s="24" t="s">
        <v>30</v>
      </c>
      <c r="E2" s="80" t="s">
        <v>31</v>
      </c>
      <c r="F2" s="24" t="s">
        <v>32</v>
      </c>
      <c r="G2" s="80" t="s">
        <v>24</v>
      </c>
      <c r="H2" s="80" t="s">
        <v>33</v>
      </c>
      <c r="I2" s="44"/>
      <c r="J2" s="176" t="s">
        <v>34</v>
      </c>
      <c r="K2" s="176"/>
      <c r="L2" s="45" t="s">
        <v>35</v>
      </c>
      <c r="O2" s="179"/>
      <c r="P2" s="179"/>
    </row>
    <row r="3" spans="1:21" x14ac:dyDescent="0.3">
      <c r="A3" s="57">
        <v>2016</v>
      </c>
      <c r="B3" s="57" t="s">
        <v>42</v>
      </c>
      <c r="C3" s="57" t="s">
        <v>8</v>
      </c>
      <c r="D3" s="57" t="s">
        <v>64</v>
      </c>
      <c r="E3" s="57">
        <v>7.64</v>
      </c>
      <c r="F3" s="57">
        <v>75</v>
      </c>
      <c r="G3" s="94">
        <v>84796700</v>
      </c>
      <c r="H3" s="94">
        <v>14.923</v>
      </c>
      <c r="I3" s="1"/>
      <c r="J3" s="95">
        <f t="shared" ref="J3:J10" si="0">(F3*0.1)/E3</f>
        <v>0.98167539267015713</v>
      </c>
      <c r="K3" s="96">
        <f t="shared" ref="K3:K10" si="1">J3*H3</f>
        <v>14.649541884816754</v>
      </c>
      <c r="L3" s="97">
        <f t="shared" ref="L3:L10" si="2">H3-K3</f>
        <v>0.27345811518324581</v>
      </c>
      <c r="O3" s="98"/>
      <c r="P3" s="85"/>
      <c r="Q3" s="85"/>
      <c r="R3" s="99"/>
      <c r="S3" s="100"/>
      <c r="T3" s="101"/>
      <c r="U3" s="88"/>
    </row>
    <row r="4" spans="1:21" x14ac:dyDescent="0.3">
      <c r="A4" s="57">
        <v>2016</v>
      </c>
      <c r="B4" s="57" t="s">
        <v>42</v>
      </c>
      <c r="C4" s="57" t="s">
        <v>8</v>
      </c>
      <c r="D4" s="57" t="s">
        <v>65</v>
      </c>
      <c r="E4" s="57">
        <v>6.13</v>
      </c>
      <c r="F4" s="57">
        <v>15</v>
      </c>
      <c r="G4" s="94">
        <v>39635100</v>
      </c>
      <c r="H4" s="94">
        <v>9.1</v>
      </c>
      <c r="I4" s="1"/>
      <c r="J4" s="95">
        <f t="shared" si="0"/>
        <v>0.24469820554649266</v>
      </c>
      <c r="K4" s="96">
        <f t="shared" si="1"/>
        <v>2.2267536704730833</v>
      </c>
      <c r="L4" s="97">
        <f t="shared" si="2"/>
        <v>6.8732463295269159</v>
      </c>
      <c r="O4" s="101"/>
      <c r="P4" s="88"/>
    </row>
    <row r="5" spans="1:21" x14ac:dyDescent="0.3">
      <c r="A5" s="57">
        <v>2016</v>
      </c>
      <c r="B5" s="57" t="s">
        <v>42</v>
      </c>
      <c r="C5" s="57" t="s">
        <v>58</v>
      </c>
      <c r="D5" s="57" t="s">
        <v>66</v>
      </c>
      <c r="E5" s="57">
        <v>35.1</v>
      </c>
      <c r="F5" s="57">
        <v>341</v>
      </c>
      <c r="G5" s="94">
        <v>399578400</v>
      </c>
      <c r="H5" s="94">
        <v>62</v>
      </c>
      <c r="I5" s="1"/>
      <c r="J5" s="95">
        <f t="shared" si="0"/>
        <v>0.97150997150997154</v>
      </c>
      <c r="K5" s="96">
        <f t="shared" si="1"/>
        <v>60.233618233618238</v>
      </c>
      <c r="L5" s="97">
        <f t="shared" si="2"/>
        <v>1.7663817663817625</v>
      </c>
      <c r="O5" s="102"/>
      <c r="P5" s="103"/>
    </row>
    <row r="6" spans="1:21" x14ac:dyDescent="0.3">
      <c r="A6" s="57">
        <v>2016</v>
      </c>
      <c r="B6" s="57" t="s">
        <v>42</v>
      </c>
      <c r="C6" s="57" t="s">
        <v>8</v>
      </c>
      <c r="D6" s="57" t="s">
        <v>67</v>
      </c>
      <c r="E6" s="57">
        <v>3.6</v>
      </c>
      <c r="F6" s="57">
        <v>35</v>
      </c>
      <c r="G6" s="94">
        <v>46155640</v>
      </c>
      <c r="H6" s="94">
        <v>6.9909999999999997</v>
      </c>
      <c r="I6" s="1"/>
      <c r="J6" s="95">
        <f t="shared" si="0"/>
        <v>0.97222222222222221</v>
      </c>
      <c r="K6" s="96">
        <f t="shared" si="1"/>
        <v>6.7968055555555553</v>
      </c>
      <c r="L6" s="97">
        <f t="shared" si="2"/>
        <v>0.19419444444444434</v>
      </c>
      <c r="O6" s="102"/>
      <c r="P6" s="103"/>
    </row>
    <row r="7" spans="1:21" x14ac:dyDescent="0.3">
      <c r="A7" s="57">
        <v>2016</v>
      </c>
      <c r="B7" s="57" t="s">
        <v>42</v>
      </c>
      <c r="C7" s="57" t="s">
        <v>8</v>
      </c>
      <c r="D7" s="57" t="s">
        <v>68</v>
      </c>
      <c r="E7" s="57">
        <v>9.39</v>
      </c>
      <c r="F7" s="57">
        <v>90</v>
      </c>
      <c r="G7" s="94">
        <v>95780000</v>
      </c>
      <c r="H7" s="94">
        <v>13.964</v>
      </c>
      <c r="I7" s="1"/>
      <c r="J7" s="95">
        <f t="shared" si="0"/>
        <v>0.95846645367412131</v>
      </c>
      <c r="K7" s="96">
        <f t="shared" si="1"/>
        <v>13.38402555910543</v>
      </c>
      <c r="L7" s="97">
        <f t="shared" si="2"/>
        <v>0.57997444089457062</v>
      </c>
      <c r="O7" s="102"/>
      <c r="P7" s="103"/>
    </row>
    <row r="8" spans="1:21" x14ac:dyDescent="0.3">
      <c r="A8" s="57">
        <v>2016</v>
      </c>
      <c r="B8" s="57" t="s">
        <v>42</v>
      </c>
      <c r="C8" s="57" t="s">
        <v>8</v>
      </c>
      <c r="D8" s="57" t="s">
        <v>69</v>
      </c>
      <c r="E8" s="57">
        <v>6.55</v>
      </c>
      <c r="F8" s="57">
        <v>18</v>
      </c>
      <c r="G8" s="94">
        <v>0</v>
      </c>
      <c r="H8" s="94">
        <v>16</v>
      </c>
      <c r="I8" s="1"/>
      <c r="J8" s="95">
        <f t="shared" si="0"/>
        <v>0.27480916030534353</v>
      </c>
      <c r="K8" s="96">
        <f t="shared" si="1"/>
        <v>4.3969465648854964</v>
      </c>
      <c r="L8" s="97">
        <f t="shared" si="2"/>
        <v>11.603053435114504</v>
      </c>
      <c r="O8" s="102"/>
      <c r="P8" s="103"/>
      <c r="S8" s="104"/>
    </row>
    <row r="9" spans="1:21" x14ac:dyDescent="0.3">
      <c r="A9" s="57">
        <v>2016</v>
      </c>
      <c r="B9" s="57" t="s">
        <v>42</v>
      </c>
      <c r="C9" s="57" t="s">
        <v>8</v>
      </c>
      <c r="D9" s="57" t="s">
        <v>70</v>
      </c>
      <c r="E9" s="57">
        <v>2.92</v>
      </c>
      <c r="F9" s="57">
        <v>23</v>
      </c>
      <c r="G9" s="94">
        <v>19818000</v>
      </c>
      <c r="H9" s="94">
        <v>4.2</v>
      </c>
      <c r="I9" s="1"/>
      <c r="J9" s="95">
        <f t="shared" si="0"/>
        <v>0.78767123287671248</v>
      </c>
      <c r="K9" s="96">
        <f t="shared" si="1"/>
        <v>3.3082191780821923</v>
      </c>
      <c r="L9" s="97">
        <f t="shared" si="2"/>
        <v>0.89178082191780783</v>
      </c>
      <c r="O9" s="105"/>
      <c r="P9" s="106"/>
      <c r="Q9" s="107"/>
      <c r="S9" s="104"/>
    </row>
    <row r="10" spans="1:21" ht="15" thickBot="1" x14ac:dyDescent="0.35">
      <c r="A10" s="57">
        <v>2016</v>
      </c>
      <c r="B10" s="57" t="s">
        <v>42</v>
      </c>
      <c r="C10" s="57" t="s">
        <v>8</v>
      </c>
      <c r="D10" s="57" t="s">
        <v>71</v>
      </c>
      <c r="E10" s="57">
        <v>4.32</v>
      </c>
      <c r="F10" s="57">
        <v>43</v>
      </c>
      <c r="G10" s="94">
        <v>66937890</v>
      </c>
      <c r="H10" s="94">
        <v>10.5</v>
      </c>
      <c r="I10" s="1"/>
      <c r="J10" s="95">
        <f t="shared" si="0"/>
        <v>0.99537037037037024</v>
      </c>
      <c r="K10" s="96">
        <f t="shared" si="1"/>
        <v>10.451388888888888</v>
      </c>
      <c r="L10" s="108">
        <f t="shared" si="2"/>
        <v>4.8611111111112493E-2</v>
      </c>
      <c r="O10" s="105"/>
      <c r="P10" s="106"/>
      <c r="Q10" s="107"/>
      <c r="S10" s="104"/>
    </row>
    <row r="11" spans="1:21" ht="15" thickBot="1" x14ac:dyDescent="0.35">
      <c r="A11" s="31" t="s">
        <v>3</v>
      </c>
      <c r="B11" s="30"/>
      <c r="C11" s="109"/>
      <c r="D11" s="30"/>
      <c r="E11" s="16">
        <f>SUM(E3:E10)</f>
        <v>75.650000000000006</v>
      </c>
      <c r="F11" s="16">
        <f>SUM(F3:F10)</f>
        <v>640</v>
      </c>
      <c r="G11" s="16">
        <f>SUM(G3:G10)</f>
        <v>752701730</v>
      </c>
      <c r="H11" s="16">
        <f>SUM(H3:H10)</f>
        <v>137.678</v>
      </c>
      <c r="J11" t="s">
        <v>3</v>
      </c>
      <c r="L11" s="110">
        <f>SUM(L3:L10)</f>
        <v>22.230700464574362</v>
      </c>
      <c r="O11" s="102"/>
      <c r="P11" s="103"/>
      <c r="Q11" s="107"/>
      <c r="S11" s="104"/>
    </row>
    <row r="12" spans="1:21" ht="15" thickBot="1" x14ac:dyDescent="0.35">
      <c r="A12" s="9"/>
      <c r="C12" s="104"/>
      <c r="E12" s="111"/>
      <c r="F12" s="111"/>
      <c r="G12" s="111"/>
      <c r="H12" s="111"/>
      <c r="O12" s="102"/>
      <c r="P12" s="103"/>
      <c r="Q12" s="107"/>
      <c r="S12" s="104"/>
    </row>
    <row r="13" spans="1:21" ht="15" thickBot="1" x14ac:dyDescent="0.35">
      <c r="A13" s="177" t="s">
        <v>60</v>
      </c>
      <c r="B13" s="178"/>
      <c r="C13" s="178"/>
      <c r="D13" s="178"/>
      <c r="E13" s="178"/>
      <c r="F13" s="178"/>
      <c r="G13" s="178"/>
      <c r="H13" s="178"/>
      <c r="I13" s="93"/>
      <c r="J13" s="175" t="s">
        <v>46</v>
      </c>
      <c r="K13" s="175"/>
      <c r="L13" s="175"/>
      <c r="N13" s="175" t="s">
        <v>47</v>
      </c>
      <c r="O13" s="175"/>
      <c r="P13" s="175"/>
      <c r="Q13" s="107"/>
      <c r="S13" s="104"/>
    </row>
    <row r="14" spans="1:21" ht="28.8" x14ac:dyDescent="0.3">
      <c r="A14" s="24" t="s">
        <v>28</v>
      </c>
      <c r="B14" s="24" t="s">
        <v>29</v>
      </c>
      <c r="C14" s="24" t="s">
        <v>23</v>
      </c>
      <c r="D14" s="24" t="s">
        <v>30</v>
      </c>
      <c r="E14" s="80" t="s">
        <v>31</v>
      </c>
      <c r="F14" s="24" t="s">
        <v>32</v>
      </c>
      <c r="G14" s="80" t="s">
        <v>24</v>
      </c>
      <c r="H14" s="80" t="s">
        <v>33</v>
      </c>
      <c r="I14" s="44"/>
      <c r="J14" s="176" t="s">
        <v>34</v>
      </c>
      <c r="K14" s="176"/>
      <c r="L14" s="45" t="s">
        <v>35</v>
      </c>
      <c r="N14" s="176" t="s">
        <v>34</v>
      </c>
      <c r="O14" s="176"/>
      <c r="P14" s="45" t="s">
        <v>35</v>
      </c>
      <c r="Q14" s="107"/>
      <c r="S14" s="104"/>
    </row>
    <row r="15" spans="1:21" ht="15" thickBot="1" x14ac:dyDescent="0.35">
      <c r="A15" s="57">
        <v>2016</v>
      </c>
      <c r="B15" s="57" t="s">
        <v>42</v>
      </c>
      <c r="C15" s="57" t="s">
        <v>17</v>
      </c>
      <c r="D15" s="57" t="s">
        <v>72</v>
      </c>
      <c r="E15" s="57">
        <v>43.1</v>
      </c>
      <c r="F15" s="57">
        <v>381</v>
      </c>
      <c r="G15" s="94">
        <v>292400000</v>
      </c>
      <c r="H15" s="94">
        <v>50</v>
      </c>
      <c r="I15" s="1"/>
      <c r="J15" s="95">
        <f>(F15*0.1)/E15</f>
        <v>0.88399071925754058</v>
      </c>
      <c r="K15" s="96">
        <f>J15*H15</f>
        <v>44.199535962877029</v>
      </c>
      <c r="L15" s="97">
        <f>H15-K15</f>
        <v>5.8004640371229712</v>
      </c>
      <c r="N15" s="82">
        <f>(F16*0.1)/E16</f>
        <v>0.97058823529411775</v>
      </c>
      <c r="O15" s="112">
        <f>N15*H16</f>
        <v>5.3770588235294126</v>
      </c>
      <c r="P15" s="97">
        <f>H16-O15</f>
        <v>0.16294117647058748</v>
      </c>
      <c r="Q15" s="107"/>
      <c r="S15" s="106"/>
    </row>
    <row r="16" spans="1:21" ht="15" thickBot="1" x14ac:dyDescent="0.35">
      <c r="A16" s="57">
        <v>2016</v>
      </c>
      <c r="B16" s="57" t="s">
        <v>42</v>
      </c>
      <c r="C16" s="57" t="s">
        <v>50</v>
      </c>
      <c r="D16" s="57" t="s">
        <v>73</v>
      </c>
      <c r="E16" s="57">
        <v>3.4</v>
      </c>
      <c r="F16" s="57">
        <v>33</v>
      </c>
      <c r="G16" s="94">
        <v>16899000</v>
      </c>
      <c r="H16" s="94">
        <v>5.54</v>
      </c>
      <c r="I16" s="1"/>
      <c r="J16" s="1" t="s">
        <v>3</v>
      </c>
      <c r="K16" s="1"/>
      <c r="L16" s="110">
        <f>L15</f>
        <v>5.8004640371229712</v>
      </c>
      <c r="N16" t="s">
        <v>3</v>
      </c>
      <c r="P16" s="110">
        <f>P15</f>
        <v>0.16294117647058748</v>
      </c>
      <c r="Q16" s="107"/>
      <c r="S16" s="104"/>
    </row>
    <row r="17" spans="1:19" x14ac:dyDescent="0.3">
      <c r="A17" s="31" t="s">
        <v>3</v>
      </c>
      <c r="B17" s="16"/>
      <c r="C17" s="16"/>
      <c r="D17" s="16"/>
      <c r="E17" s="16">
        <f>SUM(E15:E16)</f>
        <v>46.5</v>
      </c>
      <c r="F17" s="16">
        <f>SUM(F15:F16)</f>
        <v>414</v>
      </c>
      <c r="G17" s="16">
        <f>SUM(G15:G16)</f>
        <v>309299000</v>
      </c>
      <c r="H17" s="16">
        <f>SUM(H15:H16)</f>
        <v>55.54</v>
      </c>
      <c r="Q17" s="107"/>
      <c r="S17" s="104"/>
    </row>
    <row r="18" spans="1:19" x14ac:dyDescent="0.3">
      <c r="Q18" s="107"/>
      <c r="S18" s="104"/>
    </row>
    <row r="19" spans="1:19" x14ac:dyDescent="0.3">
      <c r="D19" s="67"/>
      <c r="E19" s="67"/>
      <c r="F19" s="67"/>
      <c r="G19" s="67"/>
      <c r="H19" s="67"/>
      <c r="Q19" s="107"/>
    </row>
    <row r="20" spans="1:19" x14ac:dyDescent="0.3">
      <c r="D20" s="67"/>
      <c r="E20" s="67"/>
      <c r="F20" s="67"/>
      <c r="G20" s="67"/>
      <c r="H20" s="67"/>
    </row>
    <row r="21" spans="1:19" x14ac:dyDescent="0.3">
      <c r="D21" s="67"/>
      <c r="E21" s="67"/>
      <c r="F21" s="67"/>
      <c r="G21" s="67"/>
      <c r="H21" s="67"/>
    </row>
    <row r="22" spans="1:19" x14ac:dyDescent="0.3">
      <c r="D22" s="172"/>
      <c r="E22" s="172"/>
      <c r="F22" s="172"/>
      <c r="G22" s="172"/>
      <c r="H22" s="67"/>
    </row>
    <row r="23" spans="1:19" x14ac:dyDescent="0.3">
      <c r="D23" s="68"/>
      <c r="E23" s="68"/>
      <c r="F23" s="68"/>
      <c r="G23" s="68"/>
      <c r="H23" s="67"/>
    </row>
    <row r="24" spans="1:19" x14ac:dyDescent="0.3">
      <c r="D24" s="70"/>
      <c r="E24" s="70"/>
      <c r="F24" s="113"/>
      <c r="G24" s="114"/>
      <c r="H24" s="67"/>
    </row>
    <row r="25" spans="1:19" x14ac:dyDescent="0.3">
      <c r="D25" s="67"/>
      <c r="E25" s="67"/>
      <c r="F25" s="67"/>
      <c r="G25" s="115"/>
      <c r="H25" s="67"/>
    </row>
    <row r="26" spans="1:19" x14ac:dyDescent="0.3">
      <c r="D26" s="172"/>
      <c r="E26" s="172"/>
      <c r="F26" s="172"/>
      <c r="G26" s="172"/>
      <c r="H26" s="67"/>
    </row>
    <row r="27" spans="1:19" x14ac:dyDescent="0.3">
      <c r="D27" s="68"/>
      <c r="E27" s="68"/>
      <c r="F27" s="68"/>
      <c r="G27" s="68"/>
      <c r="H27" s="67"/>
    </row>
    <row r="28" spans="1:19" x14ac:dyDescent="0.3">
      <c r="D28" s="70"/>
      <c r="E28" s="70"/>
      <c r="F28" s="113"/>
      <c r="G28" s="114"/>
      <c r="H28" s="67"/>
    </row>
    <row r="29" spans="1:19" x14ac:dyDescent="0.3">
      <c r="D29" s="70"/>
      <c r="E29" s="70"/>
      <c r="F29" s="113"/>
      <c r="G29" s="114"/>
      <c r="H29" s="67"/>
    </row>
    <row r="30" spans="1:19" x14ac:dyDescent="0.3">
      <c r="D30" s="70"/>
      <c r="E30" s="70"/>
      <c r="F30" s="113"/>
      <c r="G30" s="114"/>
      <c r="H30" s="67"/>
    </row>
    <row r="31" spans="1:19" x14ac:dyDescent="0.3">
      <c r="D31" s="70"/>
      <c r="E31" s="70"/>
      <c r="F31" s="113"/>
      <c r="G31" s="73"/>
      <c r="H31" s="67"/>
    </row>
    <row r="32" spans="1:19" x14ac:dyDescent="0.3">
      <c r="D32" s="70"/>
      <c r="E32" s="70"/>
      <c r="F32" s="113"/>
      <c r="G32" s="116"/>
      <c r="H32" s="67"/>
    </row>
    <row r="33" spans="4:8" x14ac:dyDescent="0.3">
      <c r="D33" s="67"/>
      <c r="E33" s="67"/>
      <c r="F33" s="67"/>
      <c r="G33" s="115"/>
      <c r="H33" s="67"/>
    </row>
    <row r="34" spans="4:8" x14ac:dyDescent="0.3">
      <c r="D34" s="172"/>
      <c r="E34" s="172"/>
      <c r="F34" s="172"/>
      <c r="G34" s="172"/>
      <c r="H34" s="67"/>
    </row>
    <row r="35" spans="4:8" x14ac:dyDescent="0.3">
      <c r="D35" s="68"/>
      <c r="E35" s="68"/>
      <c r="F35" s="68"/>
      <c r="G35" s="68"/>
      <c r="H35" s="67"/>
    </row>
    <row r="36" spans="4:8" x14ac:dyDescent="0.3">
      <c r="D36" s="70"/>
      <c r="E36" s="70"/>
      <c r="F36" s="113"/>
      <c r="G36" s="114"/>
      <c r="H36" s="67"/>
    </row>
    <row r="37" spans="4:8" x14ac:dyDescent="0.3">
      <c r="D37" s="67"/>
      <c r="E37" s="67"/>
      <c r="F37" s="67"/>
      <c r="G37" s="115"/>
      <c r="H37" s="67"/>
    </row>
    <row r="38" spans="4:8" x14ac:dyDescent="0.3">
      <c r="D38" s="67"/>
      <c r="E38" s="67"/>
      <c r="F38" s="67"/>
      <c r="G38" s="67"/>
      <c r="H38" s="67"/>
    </row>
    <row r="39" spans="4:8" x14ac:dyDescent="0.3">
      <c r="D39" s="67"/>
      <c r="E39" s="67"/>
      <c r="F39" s="67"/>
      <c r="G39" s="67"/>
      <c r="H39" s="67"/>
    </row>
    <row r="40" spans="4:8" x14ac:dyDescent="0.3">
      <c r="D40" s="67"/>
      <c r="E40" s="67"/>
      <c r="F40" s="67"/>
      <c r="G40" s="67"/>
      <c r="H40" s="67"/>
    </row>
  </sheetData>
  <mergeCells count="12">
    <mergeCell ref="A1:H1"/>
    <mergeCell ref="J1:L1"/>
    <mergeCell ref="J2:K2"/>
    <mergeCell ref="O2:P2"/>
    <mergeCell ref="A13:H13"/>
    <mergeCell ref="J13:L13"/>
    <mergeCell ref="N13:P13"/>
    <mergeCell ref="J14:K14"/>
    <mergeCell ref="N14:O14"/>
    <mergeCell ref="D22:G22"/>
    <mergeCell ref="D26:G26"/>
    <mergeCell ref="D34:G3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08791-7AA6-445F-BD0B-D988F28497DF}">
  <dimension ref="A1:S114"/>
  <sheetViews>
    <sheetView showGridLines="0" topLeftCell="A84" workbookViewId="0">
      <selection activeCell="I2" sqref="I1:I1048576"/>
    </sheetView>
  </sheetViews>
  <sheetFormatPr defaultRowHeight="14.4" x14ac:dyDescent="0.3"/>
  <cols>
    <col min="4" max="4" width="30.5546875" bestFit="1" customWidth="1"/>
    <col min="5" max="5" width="9.5546875" bestFit="1" customWidth="1"/>
    <col min="6" max="6" width="16.33203125" bestFit="1" customWidth="1"/>
    <col min="7" max="7" width="17" bestFit="1" customWidth="1"/>
    <col min="8" max="8" width="9.6640625" bestFit="1" customWidth="1"/>
    <col min="9" max="10" width="10.44140625" customWidth="1"/>
    <col min="11" max="11" width="11.5546875" customWidth="1"/>
    <col min="12" max="12" width="16.77734375" customWidth="1"/>
    <col min="13" max="13" width="10.33203125" customWidth="1"/>
    <col min="15" max="15" width="19.44140625" bestFit="1" customWidth="1"/>
    <col min="16" max="16" width="15.109375" customWidth="1"/>
    <col min="17" max="17" width="14.109375" customWidth="1"/>
  </cols>
  <sheetData>
    <row r="1" spans="1:16" ht="15" thickBot="1" x14ac:dyDescent="0.35">
      <c r="A1" s="177" t="s">
        <v>55</v>
      </c>
      <c r="B1" s="178"/>
      <c r="C1" s="178"/>
      <c r="D1" s="178"/>
      <c r="E1" s="178"/>
      <c r="F1" s="178"/>
      <c r="G1" s="178"/>
      <c r="H1" s="178"/>
      <c r="J1" s="175" t="s">
        <v>74</v>
      </c>
      <c r="K1" s="175"/>
      <c r="L1" s="175"/>
      <c r="O1" s="180"/>
      <c r="P1" s="180"/>
    </row>
    <row r="2" spans="1:16" ht="28.8" x14ac:dyDescent="0.3">
      <c r="A2" s="24" t="s">
        <v>28</v>
      </c>
      <c r="B2" s="24" t="s">
        <v>29</v>
      </c>
      <c r="C2" s="24" t="s">
        <v>23</v>
      </c>
      <c r="D2" s="24" t="s">
        <v>30</v>
      </c>
      <c r="E2" s="80" t="s">
        <v>31</v>
      </c>
      <c r="F2" s="24" t="s">
        <v>32</v>
      </c>
      <c r="G2" s="80" t="s">
        <v>24</v>
      </c>
      <c r="H2" s="80" t="s">
        <v>33</v>
      </c>
      <c r="I2" s="44"/>
      <c r="J2" s="176" t="s">
        <v>34</v>
      </c>
      <c r="K2" s="176"/>
      <c r="L2" s="45" t="s">
        <v>35</v>
      </c>
      <c r="O2" s="117"/>
      <c r="P2" s="118"/>
    </row>
    <row r="3" spans="1:16" x14ac:dyDescent="0.3">
      <c r="A3" s="57">
        <v>2017</v>
      </c>
      <c r="B3" s="57" t="s">
        <v>75</v>
      </c>
      <c r="C3" s="57" t="s">
        <v>11</v>
      </c>
      <c r="D3" s="57" t="s">
        <v>76</v>
      </c>
      <c r="E3" s="57">
        <v>0.91</v>
      </c>
      <c r="F3" s="57">
        <v>8</v>
      </c>
      <c r="G3" s="94">
        <v>8078040</v>
      </c>
      <c r="H3" s="124">
        <v>1.512</v>
      </c>
      <c r="I3" s="1"/>
      <c r="J3" s="95">
        <f>(F3*0.1)/E3</f>
        <v>0.87912087912087911</v>
      </c>
      <c r="K3" s="96">
        <f>J3*H3</f>
        <v>1.3292307692307692</v>
      </c>
      <c r="L3" s="97">
        <f>H3-K3</f>
        <v>0.18276923076923079</v>
      </c>
      <c r="O3" s="117"/>
      <c r="P3" s="119"/>
    </row>
    <row r="4" spans="1:16" x14ac:dyDescent="0.3">
      <c r="A4" s="57">
        <v>2017</v>
      </c>
      <c r="B4" s="57" t="s">
        <v>77</v>
      </c>
      <c r="C4" s="57" t="s">
        <v>8</v>
      </c>
      <c r="D4" s="57" t="s">
        <v>78</v>
      </c>
      <c r="E4" s="57">
        <v>16.420000000000002</v>
      </c>
      <c r="F4" s="57">
        <v>164</v>
      </c>
      <c r="G4" s="94">
        <v>191412330</v>
      </c>
      <c r="H4" s="61">
        <v>28</v>
      </c>
      <c r="J4" s="95">
        <f>(F4*0.1)/E4</f>
        <v>0.99878197320341056</v>
      </c>
      <c r="K4" s="96">
        <f>J4*H4</f>
        <v>27.965895249695496</v>
      </c>
      <c r="L4" s="97">
        <f>H4-K4</f>
        <v>3.4104750304503995E-2</v>
      </c>
    </row>
    <row r="5" spans="1:16" x14ac:dyDescent="0.3">
      <c r="A5" s="57">
        <v>2017</v>
      </c>
      <c r="B5" s="57" t="s">
        <v>77</v>
      </c>
      <c r="C5" s="57" t="s">
        <v>8</v>
      </c>
      <c r="D5" s="57" t="s">
        <v>79</v>
      </c>
      <c r="E5" s="57">
        <v>5.64</v>
      </c>
      <c r="F5" s="57">
        <v>50</v>
      </c>
      <c r="G5" s="94">
        <v>73913000</v>
      </c>
      <c r="H5" s="61">
        <v>13</v>
      </c>
      <c r="I5" s="1"/>
      <c r="J5" s="95">
        <f>(F5*0.1)/E5</f>
        <v>0.88652482269503552</v>
      </c>
      <c r="K5" s="96">
        <f>J5*H5</f>
        <v>11.524822695035462</v>
      </c>
      <c r="L5" s="97">
        <f>H5-K5</f>
        <v>1.4751773049645376</v>
      </c>
    </row>
    <row r="6" spans="1:16" x14ac:dyDescent="0.3">
      <c r="A6" s="57">
        <v>2017</v>
      </c>
      <c r="B6" s="57" t="s">
        <v>77</v>
      </c>
      <c r="C6" s="57" t="s">
        <v>8</v>
      </c>
      <c r="D6" s="57" t="s">
        <v>80</v>
      </c>
      <c r="E6" s="57">
        <v>7.73</v>
      </c>
      <c r="F6" s="57">
        <v>45</v>
      </c>
      <c r="G6" s="94">
        <v>76252120</v>
      </c>
      <c r="H6" s="61">
        <v>14.525</v>
      </c>
      <c r="I6" s="1"/>
      <c r="J6" s="95">
        <f>(F6*0.1)/E6</f>
        <v>0.58214747736093142</v>
      </c>
      <c r="K6" s="96">
        <f>J6*H6</f>
        <v>8.4556921086675292</v>
      </c>
      <c r="L6" s="97">
        <f>H6-K6</f>
        <v>6.0693078913324712</v>
      </c>
    </row>
    <row r="7" spans="1:16" ht="15" thickBot="1" x14ac:dyDescent="0.35">
      <c r="A7" s="57">
        <v>2017</v>
      </c>
      <c r="B7" s="57" t="s">
        <v>77</v>
      </c>
      <c r="C7" s="57" t="s">
        <v>8</v>
      </c>
      <c r="D7" s="57" t="s">
        <v>81</v>
      </c>
      <c r="E7" s="57">
        <v>17.57</v>
      </c>
      <c r="F7" s="57">
        <v>175</v>
      </c>
      <c r="G7" s="94">
        <v>289917000</v>
      </c>
      <c r="H7" s="124">
        <v>29.5</v>
      </c>
      <c r="I7" s="1"/>
      <c r="J7" s="95">
        <f>(F7*0.1)/E7</f>
        <v>0.99601593625498008</v>
      </c>
      <c r="K7" s="96">
        <f>J7*H7</f>
        <v>29.382470119521912</v>
      </c>
      <c r="L7" s="108">
        <f>H7-K7</f>
        <v>0.11752988047808799</v>
      </c>
    </row>
    <row r="8" spans="1:16" ht="15" thickBot="1" x14ac:dyDescent="0.35">
      <c r="A8" s="31" t="s">
        <v>3</v>
      </c>
      <c r="B8" s="57"/>
      <c r="C8" s="57"/>
      <c r="D8" s="57"/>
      <c r="E8" s="57">
        <f>SUM(E3:E7)</f>
        <v>48.27</v>
      </c>
      <c r="F8" s="57">
        <f>SUM(F3:F7)</f>
        <v>442</v>
      </c>
      <c r="G8" s="48">
        <f>SUM(G3:G7)</f>
        <v>639572490</v>
      </c>
      <c r="H8" s="57">
        <f>SUM(H3:H7)</f>
        <v>86.537000000000006</v>
      </c>
      <c r="J8" t="s">
        <v>3</v>
      </c>
      <c r="L8" s="110">
        <f>SUM(L3:L7)</f>
        <v>7.8788890578488315</v>
      </c>
    </row>
    <row r="9" spans="1:16" ht="15" thickBot="1" x14ac:dyDescent="0.35"/>
    <row r="10" spans="1:16" ht="15" thickBot="1" x14ac:dyDescent="0.35">
      <c r="A10" s="177" t="s">
        <v>60</v>
      </c>
      <c r="B10" s="178"/>
      <c r="C10" s="178"/>
      <c r="D10" s="178"/>
      <c r="E10" s="178"/>
      <c r="F10" s="178"/>
      <c r="G10" s="178"/>
      <c r="H10" s="178"/>
      <c r="J10" s="175" t="s">
        <v>46</v>
      </c>
      <c r="K10" s="175"/>
      <c r="L10" s="175"/>
      <c r="N10" s="175" t="s">
        <v>47</v>
      </c>
      <c r="O10" s="175"/>
      <c r="P10" s="175"/>
    </row>
    <row r="11" spans="1:16" ht="28.8" x14ac:dyDescent="0.3">
      <c r="A11" s="24" t="s">
        <v>28</v>
      </c>
      <c r="B11" s="24" t="s">
        <v>29</v>
      </c>
      <c r="C11" s="24" t="s">
        <v>23</v>
      </c>
      <c r="D11" s="24" t="s">
        <v>30</v>
      </c>
      <c r="E11" s="80" t="s">
        <v>31</v>
      </c>
      <c r="F11" s="24" t="s">
        <v>32</v>
      </c>
      <c r="G11" s="80" t="s">
        <v>24</v>
      </c>
      <c r="H11" s="80" t="s">
        <v>33</v>
      </c>
      <c r="I11" s="44"/>
      <c r="J11" s="176" t="s">
        <v>34</v>
      </c>
      <c r="K11" s="176"/>
      <c r="L11" s="45" t="s">
        <v>35</v>
      </c>
      <c r="N11" s="176" t="s">
        <v>34</v>
      </c>
      <c r="O11" s="176"/>
      <c r="P11" s="45" t="s">
        <v>35</v>
      </c>
    </row>
    <row r="12" spans="1:16" x14ac:dyDescent="0.3">
      <c r="A12" s="57">
        <v>2017</v>
      </c>
      <c r="B12" s="57" t="s">
        <v>77</v>
      </c>
      <c r="C12" s="57" t="s">
        <v>48</v>
      </c>
      <c r="D12" s="57" t="s">
        <v>82</v>
      </c>
      <c r="E12" s="57">
        <v>13.4</v>
      </c>
      <c r="F12" s="57">
        <v>115</v>
      </c>
      <c r="G12" s="94">
        <v>80870000</v>
      </c>
      <c r="H12" s="94">
        <v>27</v>
      </c>
      <c r="J12" s="95">
        <f>(F12*0.1)/E12</f>
        <v>0.85820895522388052</v>
      </c>
      <c r="K12" s="96">
        <f>J12*H12</f>
        <v>23.171641791044774</v>
      </c>
      <c r="L12" s="97">
        <f>H12-K12</f>
        <v>3.8283582089552262</v>
      </c>
      <c r="N12" s="82">
        <f>(F16*0.1)/E16</f>
        <v>1.0000000000000002</v>
      </c>
      <c r="O12" s="112">
        <f>N12*H16</f>
        <v>466.3130000000001</v>
      </c>
      <c r="P12" s="97">
        <f>H16-O12</f>
        <v>0</v>
      </c>
    </row>
    <row r="13" spans="1:16" ht="15" thickBot="1" x14ac:dyDescent="0.35">
      <c r="A13" s="57">
        <v>2017</v>
      </c>
      <c r="B13" s="57" t="s">
        <v>77</v>
      </c>
      <c r="C13" s="57" t="s">
        <v>17</v>
      </c>
      <c r="D13" s="57" t="s">
        <v>83</v>
      </c>
      <c r="E13" s="57">
        <v>46.1</v>
      </c>
      <c r="F13" s="57">
        <v>451</v>
      </c>
      <c r="G13" s="94">
        <v>180060000</v>
      </c>
      <c r="H13" s="94">
        <v>50</v>
      </c>
      <c r="I13" s="1"/>
      <c r="J13" s="95">
        <f>(F13*0.1)/E13</f>
        <v>0.97830802603036882</v>
      </c>
      <c r="K13" s="96">
        <f>J13*H13</f>
        <v>48.915401301518443</v>
      </c>
      <c r="L13" s="97">
        <f>H13-K13</f>
        <v>1.0845986984815568</v>
      </c>
      <c r="N13" s="82">
        <f>(F17*0.1)/E17</f>
        <v>0.93705570634612889</v>
      </c>
      <c r="O13" s="112">
        <f>N13*H17</f>
        <v>1567.3184373788288</v>
      </c>
      <c r="P13" s="97">
        <f>H17-O13</f>
        <v>105.28056262117116</v>
      </c>
    </row>
    <row r="14" spans="1:16" ht="15" thickBot="1" x14ac:dyDescent="0.35">
      <c r="A14" s="57">
        <v>2017</v>
      </c>
      <c r="B14" s="57" t="s">
        <v>77</v>
      </c>
      <c r="C14" s="57" t="s">
        <v>48</v>
      </c>
      <c r="D14" s="57" t="s">
        <v>84</v>
      </c>
      <c r="E14" s="57">
        <v>24.6</v>
      </c>
      <c r="F14" s="57">
        <v>206</v>
      </c>
      <c r="G14" s="94">
        <v>131340000</v>
      </c>
      <c r="H14" s="94">
        <v>50</v>
      </c>
      <c r="I14" s="1"/>
      <c r="J14" s="95">
        <f>(F14*0.1)/E14</f>
        <v>0.83739837398373984</v>
      </c>
      <c r="K14" s="96">
        <f>J14*H14</f>
        <v>41.869918699186989</v>
      </c>
      <c r="L14" s="97">
        <f>H14-K14</f>
        <v>8.1300813008130106</v>
      </c>
      <c r="N14" t="s">
        <v>3</v>
      </c>
      <c r="O14" s="120"/>
      <c r="P14" s="110">
        <f>P13</f>
        <v>105.28056262117116</v>
      </c>
    </row>
    <row r="15" spans="1:16" ht="15" thickBot="1" x14ac:dyDescent="0.35">
      <c r="A15" s="57">
        <v>2017</v>
      </c>
      <c r="B15" s="57" t="s">
        <v>77</v>
      </c>
      <c r="C15" s="57" t="s">
        <v>48</v>
      </c>
      <c r="D15" s="57" t="s">
        <v>85</v>
      </c>
      <c r="E15" s="57">
        <v>10.8</v>
      </c>
      <c r="F15" s="57">
        <v>97</v>
      </c>
      <c r="G15" s="94">
        <v>51350000</v>
      </c>
      <c r="H15" s="94">
        <v>21.1</v>
      </c>
      <c r="I15" s="1"/>
      <c r="J15" s="95">
        <f>(F15*0.1)/E15</f>
        <v>0.89814814814814814</v>
      </c>
      <c r="K15" s="96">
        <f>J15*H15</f>
        <v>18.950925925925926</v>
      </c>
      <c r="L15" s="97">
        <f>H15-K15</f>
        <v>2.1490740740740755</v>
      </c>
      <c r="O15" s="120"/>
      <c r="P15" s="121"/>
    </row>
    <row r="16" spans="1:16" ht="15" thickBot="1" x14ac:dyDescent="0.35">
      <c r="A16" s="57">
        <v>2017</v>
      </c>
      <c r="B16" s="57" t="s">
        <v>77</v>
      </c>
      <c r="C16" s="57" t="s">
        <v>50</v>
      </c>
      <c r="D16" s="57" t="s">
        <v>86</v>
      </c>
      <c r="E16" s="57">
        <v>420.9</v>
      </c>
      <c r="F16" s="57">
        <v>4209</v>
      </c>
      <c r="G16" s="94">
        <v>1226000000</v>
      </c>
      <c r="H16" s="94">
        <v>466.31299999999999</v>
      </c>
      <c r="I16" s="1"/>
      <c r="J16" t="s">
        <v>3</v>
      </c>
      <c r="L16" s="110">
        <f>SUM(L12:L15)</f>
        <v>15.192112282323869</v>
      </c>
      <c r="O16" s="122"/>
      <c r="P16" s="123"/>
    </row>
    <row r="17" spans="1:19" x14ac:dyDescent="0.3">
      <c r="A17" s="57">
        <v>2017</v>
      </c>
      <c r="B17" s="57" t="s">
        <v>77</v>
      </c>
      <c r="C17" s="57" t="s">
        <v>50</v>
      </c>
      <c r="D17" s="57" t="s">
        <v>87</v>
      </c>
      <c r="E17" s="57">
        <v>1547.4</v>
      </c>
      <c r="F17" s="57">
        <v>14500</v>
      </c>
      <c r="G17" s="94">
        <v>3432000000</v>
      </c>
      <c r="H17" s="94">
        <v>1672.5989999999999</v>
      </c>
      <c r="I17" s="1"/>
      <c r="O17" s="122"/>
      <c r="P17" s="123"/>
    </row>
    <row r="18" spans="1:19" x14ac:dyDescent="0.3">
      <c r="A18" s="31" t="s">
        <v>3</v>
      </c>
      <c r="B18" s="30"/>
      <c r="C18" s="30"/>
      <c r="D18" s="30"/>
      <c r="E18" s="16">
        <f>SUM(E12:E17)</f>
        <v>2063.1999999999998</v>
      </c>
      <c r="F18" s="16">
        <f>SUM(F12:F17)</f>
        <v>19578</v>
      </c>
      <c r="G18" s="16">
        <f>SUM(G12:G17)</f>
        <v>5101620000</v>
      </c>
      <c r="H18" s="16">
        <f>SUM(H12:H17)</f>
        <v>2287.0119999999997</v>
      </c>
      <c r="N18" s="67"/>
      <c r="O18" s="128"/>
      <c r="P18" s="129"/>
      <c r="Q18" s="67"/>
    </row>
    <row r="19" spans="1:19" ht="15" thickBot="1" x14ac:dyDescent="0.35">
      <c r="N19" s="67"/>
      <c r="O19" s="128"/>
      <c r="P19" s="129"/>
      <c r="Q19" s="67"/>
    </row>
    <row r="20" spans="1:19" ht="15" thickBot="1" x14ac:dyDescent="0.35">
      <c r="A20" s="177" t="s">
        <v>26</v>
      </c>
      <c r="B20" s="178"/>
      <c r="C20" s="178"/>
      <c r="D20" s="178"/>
      <c r="E20" s="178"/>
      <c r="F20" s="178"/>
      <c r="G20" s="178"/>
      <c r="H20" s="178"/>
      <c r="J20" s="175" t="s">
        <v>27</v>
      </c>
      <c r="K20" s="175"/>
      <c r="L20" s="175"/>
      <c r="N20" s="172"/>
      <c r="O20" s="172"/>
      <c r="P20" s="172"/>
      <c r="Q20" s="172"/>
    </row>
    <row r="21" spans="1:19" ht="28.8" x14ac:dyDescent="0.3">
      <c r="A21" s="24" t="s">
        <v>28</v>
      </c>
      <c r="B21" s="24" t="s">
        <v>29</v>
      </c>
      <c r="C21" s="24" t="s">
        <v>23</v>
      </c>
      <c r="D21" s="24" t="s">
        <v>30</v>
      </c>
      <c r="E21" s="80" t="s">
        <v>31</v>
      </c>
      <c r="F21" s="24" t="s">
        <v>32</v>
      </c>
      <c r="G21" s="80" t="s">
        <v>24</v>
      </c>
      <c r="H21" s="80" t="s">
        <v>33</v>
      </c>
      <c r="I21" s="44"/>
      <c r="J21" s="176" t="s">
        <v>34</v>
      </c>
      <c r="K21" s="176"/>
      <c r="L21" s="45" t="s">
        <v>35</v>
      </c>
      <c r="N21" s="68"/>
      <c r="O21" s="68"/>
      <c r="P21" s="68"/>
      <c r="Q21" s="68"/>
    </row>
    <row r="22" spans="1:19" x14ac:dyDescent="0.3">
      <c r="A22" s="57">
        <v>2017</v>
      </c>
      <c r="B22" s="57" t="s">
        <v>77</v>
      </c>
      <c r="C22" s="57" t="s">
        <v>88</v>
      </c>
      <c r="D22" s="57" t="s">
        <v>89</v>
      </c>
      <c r="E22" s="57">
        <v>13</v>
      </c>
      <c r="F22" s="57">
        <v>117</v>
      </c>
      <c r="G22" s="94">
        <v>123588460</v>
      </c>
      <c r="H22" s="57">
        <v>21</v>
      </c>
      <c r="I22" s="1"/>
      <c r="J22" s="95">
        <f t="shared" ref="J22:J54" si="0">(F22*0.1)/E22</f>
        <v>0.90000000000000013</v>
      </c>
      <c r="K22" s="96">
        <f t="shared" ref="K22:K54" si="1">J22*H22</f>
        <v>18.900000000000002</v>
      </c>
      <c r="L22" s="97">
        <f t="shared" ref="L22:L54" si="2">H22-K22</f>
        <v>2.0999999999999979</v>
      </c>
      <c r="N22" s="70"/>
      <c r="O22" s="70"/>
      <c r="P22" s="130"/>
      <c r="Q22" s="114"/>
    </row>
    <row r="23" spans="1:19" x14ac:dyDescent="0.3">
      <c r="A23" s="57">
        <v>2017</v>
      </c>
      <c r="B23" s="57" t="s">
        <v>77</v>
      </c>
      <c r="C23" s="57" t="s">
        <v>88</v>
      </c>
      <c r="D23" s="57" t="s">
        <v>90</v>
      </c>
      <c r="E23" s="57">
        <v>14.3</v>
      </c>
      <c r="F23" s="57">
        <v>128</v>
      </c>
      <c r="G23" s="94">
        <v>134704750</v>
      </c>
      <c r="H23" s="61">
        <v>22.574999999999999</v>
      </c>
      <c r="I23" s="1"/>
      <c r="J23" s="95">
        <f t="shared" si="0"/>
        <v>0.8951048951048951</v>
      </c>
      <c r="K23" s="96">
        <f t="shared" si="1"/>
        <v>20.206993006993006</v>
      </c>
      <c r="L23" s="97">
        <f t="shared" si="2"/>
        <v>2.3680069930069934</v>
      </c>
      <c r="N23" s="70"/>
      <c r="O23" s="70"/>
      <c r="P23" s="131"/>
      <c r="Q23" s="114"/>
    </row>
    <row r="24" spans="1:19" x14ac:dyDescent="0.3">
      <c r="A24" s="57">
        <v>2017</v>
      </c>
      <c r="B24" s="57" t="s">
        <v>77</v>
      </c>
      <c r="C24" s="57" t="s">
        <v>88</v>
      </c>
      <c r="D24" s="57" t="s">
        <v>91</v>
      </c>
      <c r="E24" s="57">
        <v>15.6</v>
      </c>
      <c r="F24" s="57">
        <v>141</v>
      </c>
      <c r="G24" s="94">
        <v>153847000</v>
      </c>
      <c r="H24" s="61">
        <v>26.25</v>
      </c>
      <c r="I24" s="1"/>
      <c r="J24" s="95">
        <f t="shared" si="0"/>
        <v>0.90384615384615397</v>
      </c>
      <c r="K24" s="96">
        <f t="shared" si="1"/>
        <v>23.72596153846154</v>
      </c>
      <c r="L24" s="97">
        <f t="shared" si="2"/>
        <v>2.5240384615384599</v>
      </c>
      <c r="N24" s="70"/>
      <c r="O24" s="70"/>
      <c r="P24" s="131"/>
      <c r="Q24" s="114"/>
      <c r="S24" s="125"/>
    </row>
    <row r="25" spans="1:19" x14ac:dyDescent="0.3">
      <c r="A25" s="57">
        <v>2017</v>
      </c>
      <c r="B25" s="57" t="s">
        <v>77</v>
      </c>
      <c r="C25" s="57" t="s">
        <v>88</v>
      </c>
      <c r="D25" s="57" t="s">
        <v>92</v>
      </c>
      <c r="E25" s="57">
        <v>16.600000000000001</v>
      </c>
      <c r="F25" s="57">
        <v>150</v>
      </c>
      <c r="G25" s="94">
        <v>158875000</v>
      </c>
      <c r="H25" s="61">
        <v>27.3</v>
      </c>
      <c r="I25" s="1"/>
      <c r="J25" s="95">
        <f t="shared" si="0"/>
        <v>0.90361445783132521</v>
      </c>
      <c r="K25" s="96">
        <f t="shared" si="1"/>
        <v>24.668674698795179</v>
      </c>
      <c r="L25" s="97">
        <f t="shared" si="2"/>
        <v>2.6313253012048214</v>
      </c>
      <c r="N25" s="70"/>
      <c r="O25" s="70"/>
      <c r="P25" s="130"/>
      <c r="Q25" s="114"/>
      <c r="S25" s="125"/>
    </row>
    <row r="26" spans="1:19" x14ac:dyDescent="0.3">
      <c r="A26" s="57">
        <v>2017</v>
      </c>
      <c r="B26" s="57" t="s">
        <v>77</v>
      </c>
      <c r="C26" s="57" t="s">
        <v>88</v>
      </c>
      <c r="D26" s="57" t="s">
        <v>37</v>
      </c>
      <c r="E26" s="57">
        <v>13.9</v>
      </c>
      <c r="F26" s="57">
        <v>132</v>
      </c>
      <c r="G26" s="94">
        <v>0</v>
      </c>
      <c r="H26" s="61">
        <v>30</v>
      </c>
      <c r="I26" s="1"/>
      <c r="J26" s="95">
        <f t="shared" si="0"/>
        <v>0.94964028776978426</v>
      </c>
      <c r="K26" s="96">
        <f t="shared" si="1"/>
        <v>28.489208633093529</v>
      </c>
      <c r="L26" s="97">
        <f t="shared" si="2"/>
        <v>1.5107913669064708</v>
      </c>
      <c r="N26" s="70"/>
      <c r="O26" s="70"/>
      <c r="P26" s="70"/>
      <c r="Q26" s="114"/>
      <c r="S26" s="126"/>
    </row>
    <row r="27" spans="1:19" x14ac:dyDescent="0.3">
      <c r="A27" s="57">
        <v>2017</v>
      </c>
      <c r="B27" s="57" t="s">
        <v>77</v>
      </c>
      <c r="C27" s="57" t="s">
        <v>88</v>
      </c>
      <c r="D27" s="57" t="s">
        <v>38</v>
      </c>
      <c r="E27" s="57">
        <v>14.7</v>
      </c>
      <c r="F27" s="57">
        <v>139</v>
      </c>
      <c r="G27" s="94">
        <v>0</v>
      </c>
      <c r="H27" s="61">
        <v>30</v>
      </c>
      <c r="I27" s="1"/>
      <c r="J27" s="95">
        <f t="shared" si="0"/>
        <v>0.94557823129251706</v>
      </c>
      <c r="K27" s="96">
        <f t="shared" si="1"/>
        <v>28.367346938775512</v>
      </c>
      <c r="L27" s="97">
        <f t="shared" si="2"/>
        <v>1.6326530612244881</v>
      </c>
      <c r="N27" s="70"/>
      <c r="O27" s="70"/>
      <c r="P27" s="131"/>
      <c r="Q27" s="114"/>
      <c r="S27" s="126"/>
    </row>
    <row r="28" spans="1:19" x14ac:dyDescent="0.3">
      <c r="A28" s="57">
        <v>2017</v>
      </c>
      <c r="B28" s="57" t="s">
        <v>77</v>
      </c>
      <c r="C28" s="57" t="s">
        <v>88</v>
      </c>
      <c r="D28" s="57" t="s">
        <v>39</v>
      </c>
      <c r="E28" s="57">
        <v>9.4</v>
      </c>
      <c r="F28" s="57">
        <v>89</v>
      </c>
      <c r="G28" s="94">
        <v>0</v>
      </c>
      <c r="H28" s="61">
        <v>22</v>
      </c>
      <c r="I28" s="1"/>
      <c r="J28" s="95">
        <f t="shared" si="0"/>
        <v>0.94680851063829785</v>
      </c>
      <c r="K28" s="96">
        <f t="shared" si="1"/>
        <v>20.829787234042552</v>
      </c>
      <c r="L28" s="97">
        <f t="shared" si="2"/>
        <v>1.1702127659574479</v>
      </c>
      <c r="N28" s="70"/>
      <c r="O28" s="70"/>
      <c r="P28" s="131"/>
      <c r="Q28" s="114"/>
      <c r="S28" s="126"/>
    </row>
    <row r="29" spans="1:19" x14ac:dyDescent="0.3">
      <c r="A29" s="57">
        <v>2017</v>
      </c>
      <c r="B29" s="57" t="s">
        <v>77</v>
      </c>
      <c r="C29" s="57" t="s">
        <v>88</v>
      </c>
      <c r="D29" s="57" t="s">
        <v>93</v>
      </c>
      <c r="E29" s="57">
        <v>18.399999999999999</v>
      </c>
      <c r="F29" s="57">
        <v>165</v>
      </c>
      <c r="G29" s="94">
        <v>190003770</v>
      </c>
      <c r="H29" s="61">
        <v>31.5</v>
      </c>
      <c r="I29" s="1"/>
      <c r="J29" s="95">
        <f t="shared" si="0"/>
        <v>0.89673913043478271</v>
      </c>
      <c r="K29" s="96">
        <f t="shared" si="1"/>
        <v>28.247282608695656</v>
      </c>
      <c r="L29" s="97">
        <f t="shared" si="2"/>
        <v>3.2527173913043441</v>
      </c>
      <c r="N29" s="70"/>
      <c r="O29" s="70"/>
      <c r="P29" s="131"/>
      <c r="Q29" s="114"/>
      <c r="S29" s="126"/>
    </row>
    <row r="30" spans="1:19" x14ac:dyDescent="0.3">
      <c r="A30" s="57">
        <v>2017</v>
      </c>
      <c r="B30" s="57" t="s">
        <v>77</v>
      </c>
      <c r="C30" s="57" t="s">
        <v>88</v>
      </c>
      <c r="D30" s="57" t="s">
        <v>94</v>
      </c>
      <c r="E30" s="57">
        <v>18.8</v>
      </c>
      <c r="F30" s="57">
        <v>170</v>
      </c>
      <c r="G30" s="94">
        <v>190003770</v>
      </c>
      <c r="H30" s="61">
        <v>31.5</v>
      </c>
      <c r="I30" s="1"/>
      <c r="J30" s="95">
        <f t="shared" si="0"/>
        <v>0.90425531914893609</v>
      </c>
      <c r="K30" s="96">
        <f t="shared" si="1"/>
        <v>28.484042553191486</v>
      </c>
      <c r="L30" s="97">
        <f t="shared" si="2"/>
        <v>3.015957446808514</v>
      </c>
      <c r="N30" s="70"/>
      <c r="O30" s="70"/>
      <c r="P30" s="131"/>
      <c r="Q30" s="114"/>
      <c r="S30" s="126"/>
    </row>
    <row r="31" spans="1:19" x14ac:dyDescent="0.3">
      <c r="A31" s="57">
        <v>2017</v>
      </c>
      <c r="B31" s="57" t="s">
        <v>77</v>
      </c>
      <c r="C31" s="57" t="s">
        <v>88</v>
      </c>
      <c r="D31" s="57" t="s">
        <v>95</v>
      </c>
      <c r="E31" s="57">
        <v>20</v>
      </c>
      <c r="F31" s="57">
        <v>180</v>
      </c>
      <c r="G31" s="94">
        <v>190003770</v>
      </c>
      <c r="H31" s="61">
        <v>31.5</v>
      </c>
      <c r="I31" s="1"/>
      <c r="J31" s="95">
        <f t="shared" si="0"/>
        <v>0.9</v>
      </c>
      <c r="K31" s="96">
        <f t="shared" si="1"/>
        <v>28.35</v>
      </c>
      <c r="L31" s="97">
        <f t="shared" si="2"/>
        <v>3.1499999999999986</v>
      </c>
      <c r="N31" s="70"/>
      <c r="O31" s="70"/>
      <c r="P31" s="131"/>
      <c r="Q31" s="114"/>
      <c r="S31" s="126"/>
    </row>
    <row r="32" spans="1:19" x14ac:dyDescent="0.3">
      <c r="A32" s="57">
        <v>2017</v>
      </c>
      <c r="B32" s="57" t="s">
        <v>77</v>
      </c>
      <c r="C32" s="57" t="s">
        <v>88</v>
      </c>
      <c r="D32" s="57" t="s">
        <v>96</v>
      </c>
      <c r="E32" s="57">
        <v>8.3000000000000007</v>
      </c>
      <c r="F32" s="57">
        <v>75</v>
      </c>
      <c r="G32" s="94">
        <v>76001500</v>
      </c>
      <c r="H32" s="61">
        <v>12.6</v>
      </c>
      <c r="I32" s="1"/>
      <c r="J32" s="95">
        <f t="shared" si="0"/>
        <v>0.90361445783132521</v>
      </c>
      <c r="K32" s="96">
        <f t="shared" si="1"/>
        <v>11.385542168674696</v>
      </c>
      <c r="L32" s="97">
        <f t="shared" si="2"/>
        <v>1.2144578313253032</v>
      </c>
      <c r="N32" s="70"/>
      <c r="O32" s="70"/>
      <c r="P32" s="131"/>
      <c r="Q32" s="114"/>
      <c r="S32" s="126"/>
    </row>
    <row r="33" spans="1:19" x14ac:dyDescent="0.3">
      <c r="A33" s="57">
        <v>2017</v>
      </c>
      <c r="B33" s="57" t="s">
        <v>77</v>
      </c>
      <c r="C33" s="57" t="s">
        <v>88</v>
      </c>
      <c r="D33" s="57" t="s">
        <v>97</v>
      </c>
      <c r="E33" s="57">
        <v>9</v>
      </c>
      <c r="F33" s="57">
        <v>81</v>
      </c>
      <c r="G33" s="94">
        <v>88668420</v>
      </c>
      <c r="H33" s="61">
        <v>14.7</v>
      </c>
      <c r="I33" s="1"/>
      <c r="J33" s="95">
        <f t="shared" si="0"/>
        <v>0.89999999999999991</v>
      </c>
      <c r="K33" s="96">
        <f t="shared" si="1"/>
        <v>13.229999999999999</v>
      </c>
      <c r="L33" s="97">
        <f t="shared" si="2"/>
        <v>1.4700000000000006</v>
      </c>
      <c r="N33" s="70"/>
      <c r="O33" s="70"/>
      <c r="P33" s="131"/>
      <c r="Q33" s="114"/>
      <c r="S33" s="126"/>
    </row>
    <row r="34" spans="1:19" x14ac:dyDescent="0.3">
      <c r="A34" s="57">
        <v>2017</v>
      </c>
      <c r="B34" s="57" t="s">
        <v>77</v>
      </c>
      <c r="C34" s="57" t="s">
        <v>88</v>
      </c>
      <c r="D34" s="57" t="s">
        <v>98</v>
      </c>
      <c r="E34" s="57">
        <v>16</v>
      </c>
      <c r="F34" s="57">
        <v>152</v>
      </c>
      <c r="G34" s="94">
        <v>165000000</v>
      </c>
      <c r="H34" s="61">
        <v>30</v>
      </c>
      <c r="J34" s="95">
        <f t="shared" si="0"/>
        <v>0.95000000000000007</v>
      </c>
      <c r="K34" s="96">
        <f t="shared" si="1"/>
        <v>28.500000000000004</v>
      </c>
      <c r="L34" s="97">
        <f t="shared" si="2"/>
        <v>1.4999999999999964</v>
      </c>
      <c r="N34" s="70"/>
      <c r="O34" s="70"/>
      <c r="P34" s="131"/>
      <c r="Q34" s="114"/>
      <c r="S34" s="126"/>
    </row>
    <row r="35" spans="1:19" x14ac:dyDescent="0.3">
      <c r="A35" s="57">
        <v>2017</v>
      </c>
      <c r="B35" s="57" t="s">
        <v>77</v>
      </c>
      <c r="C35" s="57" t="s">
        <v>88</v>
      </c>
      <c r="D35" s="57" t="s">
        <v>99</v>
      </c>
      <c r="E35" s="57">
        <v>17</v>
      </c>
      <c r="F35" s="57">
        <v>153</v>
      </c>
      <c r="G35" s="94">
        <v>165000000</v>
      </c>
      <c r="H35" s="61">
        <v>30</v>
      </c>
      <c r="J35" s="95">
        <f t="shared" si="0"/>
        <v>0.9</v>
      </c>
      <c r="K35" s="96">
        <f t="shared" si="1"/>
        <v>27</v>
      </c>
      <c r="L35" s="97">
        <f t="shared" si="2"/>
        <v>3</v>
      </c>
      <c r="N35" s="70"/>
      <c r="O35" s="70"/>
      <c r="P35" s="70"/>
      <c r="Q35" s="114"/>
      <c r="S35" s="126"/>
    </row>
    <row r="36" spans="1:19" x14ac:dyDescent="0.3">
      <c r="A36" s="57">
        <v>2017</v>
      </c>
      <c r="B36" s="57" t="s">
        <v>77</v>
      </c>
      <c r="C36" s="57" t="s">
        <v>88</v>
      </c>
      <c r="D36" s="57" t="s">
        <v>100</v>
      </c>
      <c r="E36" s="57">
        <v>16.899999999999999</v>
      </c>
      <c r="F36" s="57">
        <v>142</v>
      </c>
      <c r="G36" s="94">
        <v>165000000</v>
      </c>
      <c r="H36" s="61">
        <v>30</v>
      </c>
      <c r="J36" s="95">
        <f t="shared" si="0"/>
        <v>0.84023668639053273</v>
      </c>
      <c r="K36" s="96">
        <f t="shared" si="1"/>
        <v>25.207100591715982</v>
      </c>
      <c r="L36" s="97">
        <f t="shared" si="2"/>
        <v>4.7928994082840184</v>
      </c>
      <c r="N36" s="70"/>
      <c r="O36" s="70"/>
      <c r="P36" s="70"/>
      <c r="Q36" s="114"/>
      <c r="S36" s="126"/>
    </row>
    <row r="37" spans="1:19" x14ac:dyDescent="0.3">
      <c r="A37" s="57">
        <v>2017</v>
      </c>
      <c r="B37" s="57" t="s">
        <v>77</v>
      </c>
      <c r="C37" s="57" t="s">
        <v>88</v>
      </c>
      <c r="D37" s="57" t="s">
        <v>101</v>
      </c>
      <c r="E37" s="57">
        <v>16.100000000000001</v>
      </c>
      <c r="F37" s="57">
        <v>156</v>
      </c>
      <c r="G37" s="94">
        <v>165000000</v>
      </c>
      <c r="H37" s="61">
        <v>30</v>
      </c>
      <c r="J37" s="95">
        <f t="shared" si="0"/>
        <v>0.96894409937888204</v>
      </c>
      <c r="K37" s="96">
        <f t="shared" si="1"/>
        <v>29.06832298136646</v>
      </c>
      <c r="L37" s="97">
        <f t="shared" si="2"/>
        <v>0.93167701863353969</v>
      </c>
      <c r="N37" s="70"/>
      <c r="O37" s="70"/>
      <c r="P37" s="70"/>
      <c r="Q37" s="114"/>
      <c r="S37" s="126"/>
    </row>
    <row r="38" spans="1:19" x14ac:dyDescent="0.3">
      <c r="A38" s="57">
        <v>2017</v>
      </c>
      <c r="B38" s="57" t="s">
        <v>77</v>
      </c>
      <c r="C38" s="57" t="s">
        <v>88</v>
      </c>
      <c r="D38" s="57" t="s">
        <v>102</v>
      </c>
      <c r="E38" s="57">
        <v>15.4</v>
      </c>
      <c r="F38" s="57">
        <v>136</v>
      </c>
      <c r="G38" s="94">
        <v>165000000</v>
      </c>
      <c r="H38" s="61">
        <v>30</v>
      </c>
      <c r="J38" s="95">
        <f t="shared" si="0"/>
        <v>0.88311688311688319</v>
      </c>
      <c r="K38" s="96">
        <f t="shared" si="1"/>
        <v>26.493506493506494</v>
      </c>
      <c r="L38" s="97">
        <f t="shared" si="2"/>
        <v>3.5064935064935057</v>
      </c>
      <c r="N38" s="70"/>
      <c r="O38" s="70"/>
      <c r="P38" s="70"/>
      <c r="Q38" s="114"/>
      <c r="S38" s="126"/>
    </row>
    <row r="39" spans="1:19" x14ac:dyDescent="0.3">
      <c r="A39" s="57">
        <v>2017</v>
      </c>
      <c r="B39" s="57" t="s">
        <v>77</v>
      </c>
      <c r="C39" s="57" t="s">
        <v>88</v>
      </c>
      <c r="D39" s="57" t="s">
        <v>103</v>
      </c>
      <c r="E39" s="57">
        <v>16.399999999999999</v>
      </c>
      <c r="F39" s="57">
        <v>109</v>
      </c>
      <c r="G39" s="94">
        <v>148496000</v>
      </c>
      <c r="H39" s="61">
        <v>27</v>
      </c>
      <c r="J39" s="95">
        <f t="shared" si="0"/>
        <v>0.66463414634146345</v>
      </c>
      <c r="K39" s="96">
        <f t="shared" si="1"/>
        <v>17.945121951219512</v>
      </c>
      <c r="L39" s="97">
        <f t="shared" si="2"/>
        <v>9.0548780487804876</v>
      </c>
      <c r="N39" s="70"/>
      <c r="O39" s="70"/>
      <c r="P39" s="70"/>
      <c r="Q39" s="114"/>
      <c r="S39" s="126"/>
    </row>
    <row r="40" spans="1:19" x14ac:dyDescent="0.3">
      <c r="A40" s="57">
        <v>2017</v>
      </c>
      <c r="B40" s="57" t="s">
        <v>77</v>
      </c>
      <c r="C40" s="57" t="s">
        <v>88</v>
      </c>
      <c r="D40" s="57" t="s">
        <v>104</v>
      </c>
      <c r="E40" s="57">
        <v>16.3</v>
      </c>
      <c r="F40" s="57">
        <v>106</v>
      </c>
      <c r="G40" s="94">
        <v>148496000</v>
      </c>
      <c r="H40" s="61">
        <v>27</v>
      </c>
      <c r="J40" s="95">
        <f t="shared" si="0"/>
        <v>0.65030674846625769</v>
      </c>
      <c r="K40" s="96">
        <f t="shared" si="1"/>
        <v>17.558282208588956</v>
      </c>
      <c r="L40" s="97">
        <f t="shared" si="2"/>
        <v>9.4417177914110439</v>
      </c>
      <c r="N40" s="67"/>
      <c r="O40" s="128"/>
      <c r="P40" s="129"/>
      <c r="Q40" s="132"/>
      <c r="S40" s="126"/>
    </row>
    <row r="41" spans="1:19" x14ac:dyDescent="0.3">
      <c r="A41" s="57">
        <v>2017</v>
      </c>
      <c r="B41" s="57" t="s">
        <v>77</v>
      </c>
      <c r="C41" s="57" t="s">
        <v>88</v>
      </c>
      <c r="D41" s="57" t="s">
        <v>105</v>
      </c>
      <c r="E41" s="57">
        <v>11</v>
      </c>
      <c r="F41" s="57">
        <v>99</v>
      </c>
      <c r="G41" s="94">
        <v>131997000</v>
      </c>
      <c r="H41" s="61">
        <v>24</v>
      </c>
      <c r="J41" s="95">
        <f t="shared" si="0"/>
        <v>0.9</v>
      </c>
      <c r="K41" s="96">
        <f t="shared" si="1"/>
        <v>21.6</v>
      </c>
      <c r="L41" s="97">
        <f t="shared" si="2"/>
        <v>2.3999999999999986</v>
      </c>
      <c r="N41" s="172"/>
      <c r="O41" s="172"/>
      <c r="P41" s="172"/>
      <c r="Q41" s="172"/>
      <c r="S41" s="126"/>
    </row>
    <row r="42" spans="1:19" x14ac:dyDescent="0.3">
      <c r="A42" s="57">
        <v>2017</v>
      </c>
      <c r="B42" s="57" t="s">
        <v>77</v>
      </c>
      <c r="C42" s="57" t="s">
        <v>88</v>
      </c>
      <c r="D42" s="57" t="s">
        <v>106</v>
      </c>
      <c r="E42" s="57">
        <v>17.3</v>
      </c>
      <c r="F42" s="57">
        <v>159</v>
      </c>
      <c r="G42" s="94">
        <v>271089250</v>
      </c>
      <c r="H42" s="61">
        <v>33.6</v>
      </c>
      <c r="J42" s="95">
        <f t="shared" si="0"/>
        <v>0.91907514450867045</v>
      </c>
      <c r="K42" s="96">
        <f t="shared" si="1"/>
        <v>30.88092485549133</v>
      </c>
      <c r="L42" s="97">
        <f t="shared" si="2"/>
        <v>2.7190751445086718</v>
      </c>
      <c r="N42" s="68"/>
      <c r="O42" s="68"/>
      <c r="P42" s="68"/>
      <c r="Q42" s="68"/>
      <c r="S42" s="126"/>
    </row>
    <row r="43" spans="1:19" x14ac:dyDescent="0.3">
      <c r="A43" s="57">
        <v>2017</v>
      </c>
      <c r="B43" s="57" t="s">
        <v>77</v>
      </c>
      <c r="C43" s="57" t="s">
        <v>88</v>
      </c>
      <c r="D43" s="57" t="s">
        <v>107</v>
      </c>
      <c r="E43" s="57">
        <v>16.7</v>
      </c>
      <c r="F43" s="57">
        <v>155</v>
      </c>
      <c r="G43" s="94">
        <v>271089250</v>
      </c>
      <c r="H43" s="61">
        <v>33.6</v>
      </c>
      <c r="J43" s="95">
        <f t="shared" si="0"/>
        <v>0.92814371257485029</v>
      </c>
      <c r="K43" s="96">
        <f t="shared" si="1"/>
        <v>31.185628742514972</v>
      </c>
      <c r="L43" s="97">
        <f t="shared" si="2"/>
        <v>2.4143712574850298</v>
      </c>
      <c r="N43" s="70"/>
      <c r="O43" s="70"/>
      <c r="P43" s="131"/>
      <c r="Q43" s="114"/>
      <c r="S43" s="126"/>
    </row>
    <row r="44" spans="1:19" x14ac:dyDescent="0.3">
      <c r="A44" s="57">
        <v>2017</v>
      </c>
      <c r="B44" s="57" t="s">
        <v>77</v>
      </c>
      <c r="C44" s="57" t="s">
        <v>88</v>
      </c>
      <c r="D44" s="57" t="s">
        <v>108</v>
      </c>
      <c r="E44" s="57">
        <v>17.7</v>
      </c>
      <c r="F44" s="57">
        <v>170</v>
      </c>
      <c r="G44" s="94">
        <v>254146170</v>
      </c>
      <c r="H44" s="61">
        <v>31.5</v>
      </c>
      <c r="J44" s="95">
        <f t="shared" si="0"/>
        <v>0.96045197740112997</v>
      </c>
      <c r="K44" s="96">
        <f t="shared" si="1"/>
        <v>30.254237288135595</v>
      </c>
      <c r="L44" s="97">
        <f t="shared" si="2"/>
        <v>1.2457627118644048</v>
      </c>
      <c r="N44" s="70"/>
      <c r="O44" s="70"/>
      <c r="P44" s="131"/>
      <c r="Q44" s="114"/>
      <c r="S44" s="126"/>
    </row>
    <row r="45" spans="1:19" x14ac:dyDescent="0.3">
      <c r="A45" s="57">
        <v>2017</v>
      </c>
      <c r="B45" s="57" t="s">
        <v>77</v>
      </c>
      <c r="C45" s="57" t="s">
        <v>88</v>
      </c>
      <c r="D45" s="57" t="s">
        <v>109</v>
      </c>
      <c r="E45" s="57">
        <v>17.5</v>
      </c>
      <c r="F45" s="57">
        <v>170</v>
      </c>
      <c r="G45" s="94">
        <v>271089250</v>
      </c>
      <c r="H45" s="61">
        <v>33.6</v>
      </c>
      <c r="J45" s="95">
        <f t="shared" si="0"/>
        <v>0.97142857142857142</v>
      </c>
      <c r="K45" s="96">
        <f t="shared" si="1"/>
        <v>32.64</v>
      </c>
      <c r="L45" s="97">
        <f t="shared" si="2"/>
        <v>0.96000000000000085</v>
      </c>
      <c r="N45" s="70"/>
      <c r="O45" s="70"/>
      <c r="P45" s="131"/>
      <c r="Q45" s="114"/>
      <c r="S45" s="126"/>
    </row>
    <row r="46" spans="1:19" x14ac:dyDescent="0.3">
      <c r="A46" s="57">
        <v>2017</v>
      </c>
      <c r="B46" s="57" t="s">
        <v>77</v>
      </c>
      <c r="C46" s="57" t="s">
        <v>88</v>
      </c>
      <c r="D46" s="57" t="s">
        <v>110</v>
      </c>
      <c r="E46" s="57">
        <v>18.100000000000001</v>
      </c>
      <c r="F46" s="57">
        <v>172</v>
      </c>
      <c r="G46" s="94">
        <v>254146170</v>
      </c>
      <c r="H46" s="61">
        <v>31.5</v>
      </c>
      <c r="J46" s="95">
        <f t="shared" si="0"/>
        <v>0.95027624309392256</v>
      </c>
      <c r="K46" s="96">
        <f t="shared" si="1"/>
        <v>29.93370165745856</v>
      </c>
      <c r="L46" s="97">
        <f t="shared" si="2"/>
        <v>1.5662983425414403</v>
      </c>
      <c r="N46" s="70"/>
      <c r="O46" s="70"/>
      <c r="P46" s="131"/>
      <c r="Q46" s="114"/>
      <c r="S46" s="126"/>
    </row>
    <row r="47" spans="1:19" x14ac:dyDescent="0.3">
      <c r="A47" s="57">
        <v>2017</v>
      </c>
      <c r="B47" s="57" t="s">
        <v>77</v>
      </c>
      <c r="C47" s="57" t="s">
        <v>88</v>
      </c>
      <c r="D47" s="57" t="s">
        <v>111</v>
      </c>
      <c r="E47" s="57">
        <v>15.2</v>
      </c>
      <c r="F47" s="57">
        <v>144</v>
      </c>
      <c r="G47" s="94">
        <v>237203100</v>
      </c>
      <c r="H47" s="61">
        <v>29.4</v>
      </c>
      <c r="J47" s="95">
        <f t="shared" si="0"/>
        <v>0.94736842105263164</v>
      </c>
      <c r="K47" s="96">
        <f t="shared" si="1"/>
        <v>27.852631578947367</v>
      </c>
      <c r="L47" s="97">
        <f t="shared" si="2"/>
        <v>1.5473684210526315</v>
      </c>
      <c r="N47" s="70"/>
      <c r="O47" s="70"/>
      <c r="P47" s="131"/>
      <c r="Q47" s="114"/>
      <c r="S47" s="126"/>
    </row>
    <row r="48" spans="1:19" x14ac:dyDescent="0.3">
      <c r="A48" s="57">
        <v>2017</v>
      </c>
      <c r="B48" s="57" t="s">
        <v>77</v>
      </c>
      <c r="C48" s="57" t="s">
        <v>88</v>
      </c>
      <c r="D48" s="57" t="s">
        <v>112</v>
      </c>
      <c r="E48" s="57">
        <v>19</v>
      </c>
      <c r="F48" s="57">
        <v>177</v>
      </c>
      <c r="G48" s="94">
        <v>271089250</v>
      </c>
      <c r="H48" s="61">
        <v>33.6</v>
      </c>
      <c r="J48" s="95">
        <f t="shared" si="0"/>
        <v>0.93157894736842106</v>
      </c>
      <c r="K48" s="96">
        <f t="shared" si="1"/>
        <v>31.301052631578948</v>
      </c>
      <c r="L48" s="97">
        <f t="shared" si="2"/>
        <v>2.2989473684210537</v>
      </c>
      <c r="N48" s="70"/>
      <c r="O48" s="70"/>
      <c r="P48" s="131"/>
      <c r="Q48" s="114"/>
      <c r="S48" s="126"/>
    </row>
    <row r="49" spans="1:19" x14ac:dyDescent="0.3">
      <c r="A49" s="57">
        <v>2017</v>
      </c>
      <c r="B49" s="57" t="s">
        <v>77</v>
      </c>
      <c r="C49" s="57" t="s">
        <v>88</v>
      </c>
      <c r="D49" s="57" t="s">
        <v>113</v>
      </c>
      <c r="E49" s="57">
        <v>18.3</v>
      </c>
      <c r="F49" s="57">
        <v>169</v>
      </c>
      <c r="G49" s="94">
        <v>271089250</v>
      </c>
      <c r="H49" s="61">
        <v>33.6</v>
      </c>
      <c r="J49" s="95">
        <f t="shared" si="0"/>
        <v>0.92349726775956287</v>
      </c>
      <c r="K49" s="96">
        <f t="shared" si="1"/>
        <v>31.029508196721313</v>
      </c>
      <c r="L49" s="97">
        <f t="shared" si="2"/>
        <v>2.5704918032786885</v>
      </c>
      <c r="N49" s="70"/>
      <c r="O49" s="70"/>
      <c r="P49" s="131"/>
      <c r="Q49" s="114"/>
      <c r="S49" s="126"/>
    </row>
    <row r="50" spans="1:19" x14ac:dyDescent="0.3">
      <c r="A50" s="57">
        <v>2017</v>
      </c>
      <c r="B50" s="57" t="s">
        <v>77</v>
      </c>
      <c r="C50" s="57" t="s">
        <v>88</v>
      </c>
      <c r="D50" s="57" t="s">
        <v>114</v>
      </c>
      <c r="E50" s="57">
        <v>11.7</v>
      </c>
      <c r="F50" s="57">
        <v>101</v>
      </c>
      <c r="G50" s="94">
        <v>169430780</v>
      </c>
      <c r="H50" s="61">
        <v>21</v>
      </c>
      <c r="J50" s="95">
        <f t="shared" si="0"/>
        <v>0.8632478632478634</v>
      </c>
      <c r="K50" s="96">
        <f t="shared" si="1"/>
        <v>18.128205128205131</v>
      </c>
      <c r="L50" s="97">
        <f t="shared" si="2"/>
        <v>2.8717948717948687</v>
      </c>
      <c r="N50" s="70"/>
      <c r="O50" s="70"/>
      <c r="P50" s="131"/>
      <c r="Q50" s="114"/>
      <c r="S50" s="126"/>
    </row>
    <row r="51" spans="1:19" x14ac:dyDescent="0.3">
      <c r="A51" s="57">
        <v>2017</v>
      </c>
      <c r="B51" s="57" t="s">
        <v>77</v>
      </c>
      <c r="C51" s="57" t="s">
        <v>88</v>
      </c>
      <c r="D51" s="57" t="s">
        <v>115</v>
      </c>
      <c r="E51" s="57">
        <v>14.6</v>
      </c>
      <c r="F51" s="57">
        <v>130</v>
      </c>
      <c r="G51" s="94">
        <v>163012250</v>
      </c>
      <c r="H51" s="61">
        <v>27.5</v>
      </c>
      <c r="J51" s="95">
        <f t="shared" si="0"/>
        <v>0.8904109589041096</v>
      </c>
      <c r="K51" s="96">
        <f t="shared" si="1"/>
        <v>24.486301369863014</v>
      </c>
      <c r="L51" s="97">
        <f t="shared" si="2"/>
        <v>3.0136986301369859</v>
      </c>
      <c r="N51" s="70"/>
      <c r="O51" s="70"/>
      <c r="P51" s="131"/>
      <c r="Q51" s="114"/>
      <c r="S51" s="126"/>
    </row>
    <row r="52" spans="1:19" x14ac:dyDescent="0.3">
      <c r="A52" s="57">
        <v>2017</v>
      </c>
      <c r="B52" s="57" t="s">
        <v>77</v>
      </c>
      <c r="C52" s="57" t="s">
        <v>88</v>
      </c>
      <c r="D52" s="57" t="s">
        <v>116</v>
      </c>
      <c r="E52" s="57">
        <v>13.3</v>
      </c>
      <c r="F52" s="57">
        <v>120</v>
      </c>
      <c r="G52" s="94">
        <v>133373640</v>
      </c>
      <c r="H52" s="61">
        <v>22.5</v>
      </c>
      <c r="J52" s="95">
        <f t="shared" si="0"/>
        <v>0.90225563909774431</v>
      </c>
      <c r="K52" s="96">
        <f t="shared" si="1"/>
        <v>20.300751879699249</v>
      </c>
      <c r="L52" s="97">
        <f t="shared" si="2"/>
        <v>2.1992481203007515</v>
      </c>
      <c r="N52" s="70"/>
      <c r="O52" s="70"/>
      <c r="P52" s="131"/>
      <c r="Q52" s="114"/>
      <c r="S52" s="126"/>
    </row>
    <row r="53" spans="1:19" x14ac:dyDescent="0.3">
      <c r="A53" s="57">
        <v>2017</v>
      </c>
      <c r="B53" s="57" t="s">
        <v>77</v>
      </c>
      <c r="C53" s="57" t="s">
        <v>88</v>
      </c>
      <c r="D53" s="57" t="s">
        <v>117</v>
      </c>
      <c r="E53" s="57">
        <v>12.1</v>
      </c>
      <c r="F53" s="57">
        <v>119</v>
      </c>
      <c r="G53" s="94">
        <v>133373670</v>
      </c>
      <c r="H53" s="61">
        <v>22.5</v>
      </c>
      <c r="J53" s="95">
        <f t="shared" si="0"/>
        <v>0.98347107438016534</v>
      </c>
      <c r="K53" s="96">
        <f t="shared" si="1"/>
        <v>22.128099173553721</v>
      </c>
      <c r="L53" s="97">
        <f t="shared" si="2"/>
        <v>0.37190082644627864</v>
      </c>
      <c r="N53" s="70"/>
      <c r="O53" s="70"/>
      <c r="P53" s="131"/>
      <c r="Q53" s="114"/>
      <c r="S53" s="126"/>
    </row>
    <row r="54" spans="1:19" ht="15" thickBot="1" x14ac:dyDescent="0.35">
      <c r="A54" s="57">
        <v>2017</v>
      </c>
      <c r="B54" s="57" t="s">
        <v>77</v>
      </c>
      <c r="C54" s="57" t="s">
        <v>88</v>
      </c>
      <c r="D54" s="57" t="s">
        <v>118</v>
      </c>
      <c r="E54" s="57">
        <v>18.8</v>
      </c>
      <c r="F54" s="57">
        <v>154</v>
      </c>
      <c r="G54" s="48">
        <v>178681650</v>
      </c>
      <c r="H54" s="61">
        <v>32</v>
      </c>
      <c r="J54" s="82">
        <f t="shared" si="0"/>
        <v>0.81914893617021278</v>
      </c>
      <c r="K54" s="112">
        <f t="shared" si="1"/>
        <v>26.212765957446809</v>
      </c>
      <c r="L54" s="97">
        <f t="shared" si="2"/>
        <v>5.787234042553191</v>
      </c>
      <c r="N54" s="70"/>
      <c r="O54" s="70"/>
      <c r="P54" s="131"/>
      <c r="Q54" s="114"/>
      <c r="S54" s="125"/>
    </row>
    <row r="55" spans="1:19" ht="15" thickBot="1" x14ac:dyDescent="0.35">
      <c r="A55" s="127" t="s">
        <v>3</v>
      </c>
      <c r="B55" s="48"/>
      <c r="C55" s="48"/>
      <c r="D55" s="48"/>
      <c r="E55" s="48">
        <f>SUM(E22:E54)</f>
        <v>507.40000000000009</v>
      </c>
      <c r="F55" s="48">
        <f>SUM(F22:F54)</f>
        <v>4560</v>
      </c>
      <c r="G55" s="48">
        <f>SUM(G22:G54)</f>
        <v>5438499120</v>
      </c>
      <c r="H55" s="48">
        <f>SUM(H22:H54)</f>
        <v>914.82500000000005</v>
      </c>
      <c r="J55" t="s">
        <v>3</v>
      </c>
      <c r="L55" s="110">
        <f>SUM(L22:L54)</f>
        <v>90.234017933263431</v>
      </c>
      <c r="N55" s="70"/>
      <c r="O55" s="70"/>
      <c r="P55" s="131"/>
      <c r="Q55" s="114"/>
      <c r="S55" s="126"/>
    </row>
    <row r="56" spans="1:19" ht="15" thickBot="1" x14ac:dyDescent="0.35">
      <c r="N56" s="70"/>
      <c r="O56" s="70"/>
      <c r="P56" s="131"/>
      <c r="Q56" s="114"/>
      <c r="S56" s="126"/>
    </row>
    <row r="57" spans="1:19" ht="15" thickBot="1" x14ac:dyDescent="0.35">
      <c r="A57" s="177" t="s">
        <v>119</v>
      </c>
      <c r="B57" s="178"/>
      <c r="C57" s="178"/>
      <c r="D57" s="178"/>
      <c r="E57" s="178"/>
      <c r="F57" s="178"/>
      <c r="G57" s="178"/>
      <c r="H57" s="178"/>
      <c r="J57" s="175" t="s">
        <v>120</v>
      </c>
      <c r="K57" s="175"/>
      <c r="L57" s="175"/>
      <c r="N57" s="70"/>
      <c r="O57" s="70"/>
      <c r="P57" s="131"/>
      <c r="Q57" s="114"/>
      <c r="S57" s="126"/>
    </row>
    <row r="58" spans="1:19" ht="26.4" customHeight="1" x14ac:dyDescent="0.3">
      <c r="A58" s="24" t="s">
        <v>28</v>
      </c>
      <c r="B58" s="24" t="s">
        <v>29</v>
      </c>
      <c r="C58" s="24" t="s">
        <v>23</v>
      </c>
      <c r="D58" s="24" t="s">
        <v>30</v>
      </c>
      <c r="E58" s="80" t="s">
        <v>31</v>
      </c>
      <c r="F58" s="24" t="s">
        <v>32</v>
      </c>
      <c r="G58" s="80" t="s">
        <v>24</v>
      </c>
      <c r="H58" s="80" t="s">
        <v>33</v>
      </c>
      <c r="I58" s="44"/>
      <c r="J58" s="176" t="s">
        <v>34</v>
      </c>
      <c r="K58" s="176"/>
      <c r="L58" s="45" t="s">
        <v>35</v>
      </c>
      <c r="N58" s="70"/>
      <c r="O58" s="70"/>
      <c r="P58" s="131"/>
      <c r="Q58" s="114"/>
      <c r="S58" s="126"/>
    </row>
    <row r="59" spans="1:19" x14ac:dyDescent="0.3">
      <c r="A59" s="57">
        <v>2017</v>
      </c>
      <c r="B59" s="57" t="s">
        <v>75</v>
      </c>
      <c r="C59" s="57" t="s">
        <v>121</v>
      </c>
      <c r="D59" s="57" t="s">
        <v>122</v>
      </c>
      <c r="E59" s="57">
        <v>8.6</v>
      </c>
      <c r="F59" s="57">
        <v>86</v>
      </c>
      <c r="G59" s="94">
        <v>149000000</v>
      </c>
      <c r="H59" s="57">
        <v>30</v>
      </c>
      <c r="I59" s="1"/>
      <c r="J59" s="95">
        <f>(F59*0.1)/E59</f>
        <v>1</v>
      </c>
      <c r="K59" s="96">
        <f>J59*H59</f>
        <v>30</v>
      </c>
      <c r="L59" s="97">
        <f>H59-K59</f>
        <v>0</v>
      </c>
      <c r="N59" s="70"/>
      <c r="O59" s="70"/>
      <c r="P59" s="131"/>
      <c r="Q59" s="114"/>
      <c r="S59" s="126"/>
    </row>
    <row r="60" spans="1:19" x14ac:dyDescent="0.3">
      <c r="A60" s="57">
        <v>2017</v>
      </c>
      <c r="B60" s="57" t="s">
        <v>75</v>
      </c>
      <c r="C60" s="57" t="s">
        <v>121</v>
      </c>
      <c r="D60" s="57" t="s">
        <v>123</v>
      </c>
      <c r="E60" s="57">
        <v>8.8000000000000007</v>
      </c>
      <c r="F60" s="57">
        <v>88</v>
      </c>
      <c r="G60" s="94">
        <v>149000000</v>
      </c>
      <c r="H60" s="57">
        <v>30</v>
      </c>
      <c r="I60" s="1"/>
      <c r="J60" s="95">
        <f>(F60*0.1)/E60</f>
        <v>1</v>
      </c>
      <c r="K60" s="96">
        <f>J60*H60</f>
        <v>30</v>
      </c>
      <c r="L60" s="97">
        <f>H60-K60</f>
        <v>0</v>
      </c>
      <c r="N60" s="70"/>
      <c r="O60" s="70"/>
      <c r="P60" s="113"/>
      <c r="Q60" s="114"/>
      <c r="S60" s="126"/>
    </row>
    <row r="61" spans="1:19" x14ac:dyDescent="0.3">
      <c r="A61" s="57">
        <v>2017</v>
      </c>
      <c r="B61" s="57" t="s">
        <v>75</v>
      </c>
      <c r="C61" s="57" t="s">
        <v>121</v>
      </c>
      <c r="D61" s="57" t="s">
        <v>124</v>
      </c>
      <c r="E61" s="57">
        <v>8.8000000000000007</v>
      </c>
      <c r="F61" s="57">
        <v>88</v>
      </c>
      <c r="G61" s="94">
        <v>149000000</v>
      </c>
      <c r="H61" s="57">
        <v>30</v>
      </c>
      <c r="I61" s="1"/>
      <c r="J61" s="95">
        <f>(F61*0.1)/E61</f>
        <v>1</v>
      </c>
      <c r="K61" s="96">
        <f>J61*H61</f>
        <v>30</v>
      </c>
      <c r="L61" s="97">
        <f>H61-K61</f>
        <v>0</v>
      </c>
      <c r="N61" s="70"/>
      <c r="O61" s="70"/>
      <c r="P61" s="113"/>
      <c r="Q61" s="70"/>
      <c r="S61" s="126"/>
    </row>
    <row r="62" spans="1:19" x14ac:dyDescent="0.3">
      <c r="A62" s="57">
        <v>2017</v>
      </c>
      <c r="B62" s="57" t="s">
        <v>75</v>
      </c>
      <c r="C62" s="57" t="s">
        <v>121</v>
      </c>
      <c r="D62" s="57" t="s">
        <v>125</v>
      </c>
      <c r="E62" s="57">
        <v>8.9</v>
      </c>
      <c r="F62" s="57">
        <v>89</v>
      </c>
      <c r="G62" s="94">
        <v>190470790</v>
      </c>
      <c r="H62" s="57">
        <v>27</v>
      </c>
      <c r="I62" s="1"/>
      <c r="J62" s="95">
        <f>(F62*0.1)/E62</f>
        <v>1</v>
      </c>
      <c r="K62" s="96">
        <f>J62*H62</f>
        <v>27</v>
      </c>
      <c r="L62" s="97">
        <f>H62-K62</f>
        <v>0</v>
      </c>
      <c r="N62" s="67"/>
      <c r="O62" s="67"/>
      <c r="P62" s="67"/>
      <c r="Q62" s="115"/>
      <c r="S62" s="125"/>
    </row>
    <row r="63" spans="1:19" ht="15" thickBot="1" x14ac:dyDescent="0.35">
      <c r="A63" s="57">
        <v>2017</v>
      </c>
      <c r="B63" s="57" t="s">
        <v>75</v>
      </c>
      <c r="C63" s="57" t="s">
        <v>121</v>
      </c>
      <c r="D63" s="57" t="s">
        <v>126</v>
      </c>
      <c r="E63" s="57">
        <v>8.9</v>
      </c>
      <c r="F63" s="57">
        <v>89</v>
      </c>
      <c r="G63" s="94">
        <v>212700770</v>
      </c>
      <c r="H63" s="57">
        <v>30</v>
      </c>
      <c r="I63" s="1"/>
      <c r="J63" s="95">
        <f>(F63*0.1)/E63</f>
        <v>1</v>
      </c>
      <c r="K63" s="96">
        <f>J63*H63</f>
        <v>30</v>
      </c>
      <c r="L63" s="97">
        <f>H63-K63</f>
        <v>0</v>
      </c>
      <c r="N63" s="172"/>
      <c r="O63" s="172"/>
      <c r="P63" s="172"/>
      <c r="Q63" s="172"/>
      <c r="S63" s="125"/>
    </row>
    <row r="64" spans="1:19" ht="15" thickBot="1" x14ac:dyDescent="0.35">
      <c r="A64" s="127" t="s">
        <v>3</v>
      </c>
      <c r="B64" s="48"/>
      <c r="C64" s="48"/>
      <c r="D64" s="48"/>
      <c r="E64" s="48">
        <f>SUM(E59:E63)</f>
        <v>44</v>
      </c>
      <c r="F64" s="48">
        <f>SUM(F59:F63)</f>
        <v>440</v>
      </c>
      <c r="G64" s="48">
        <f>SUM(G59:G63)</f>
        <v>850171560</v>
      </c>
      <c r="H64" s="48">
        <f>SUM(H59:H63)</f>
        <v>147</v>
      </c>
      <c r="J64" t="s">
        <v>3</v>
      </c>
      <c r="L64" s="110">
        <f>SUM(L59:L63)</f>
        <v>0</v>
      </c>
      <c r="N64" s="68"/>
      <c r="O64" s="68"/>
      <c r="P64" s="68"/>
      <c r="Q64" s="68"/>
      <c r="S64" s="125"/>
    </row>
    <row r="65" spans="14:19" x14ac:dyDescent="0.3">
      <c r="N65" s="70"/>
      <c r="O65" s="70"/>
      <c r="P65" s="113"/>
      <c r="Q65" s="114"/>
      <c r="S65" s="125"/>
    </row>
    <row r="66" spans="14:19" x14ac:dyDescent="0.3">
      <c r="N66" s="70"/>
      <c r="O66" s="70"/>
      <c r="P66" s="113"/>
      <c r="Q66" s="114"/>
      <c r="S66" s="125"/>
    </row>
    <row r="67" spans="14:19" x14ac:dyDescent="0.3">
      <c r="N67" s="70"/>
      <c r="O67" s="70"/>
      <c r="P67" s="131"/>
      <c r="Q67" s="114"/>
      <c r="S67" s="125"/>
    </row>
    <row r="68" spans="14:19" x14ac:dyDescent="0.3">
      <c r="N68" s="70"/>
      <c r="O68" s="70"/>
      <c r="P68" s="131"/>
      <c r="Q68" s="114"/>
      <c r="S68" s="125"/>
    </row>
    <row r="69" spans="14:19" x14ac:dyDescent="0.3">
      <c r="N69" s="70"/>
      <c r="O69" s="70"/>
      <c r="P69" s="131"/>
      <c r="Q69" s="114"/>
      <c r="S69" s="125"/>
    </row>
    <row r="70" spans="14:19" x14ac:dyDescent="0.3">
      <c r="N70" s="67"/>
      <c r="O70" s="128"/>
      <c r="P70" s="129"/>
      <c r="Q70" s="133"/>
      <c r="S70" s="125"/>
    </row>
    <row r="71" spans="14:19" x14ac:dyDescent="0.3">
      <c r="N71" s="172"/>
      <c r="O71" s="172"/>
      <c r="P71" s="172"/>
      <c r="Q71" s="172"/>
      <c r="S71" s="125"/>
    </row>
    <row r="72" spans="14:19" x14ac:dyDescent="0.3">
      <c r="N72" s="68"/>
      <c r="O72" s="68"/>
      <c r="P72" s="68"/>
      <c r="Q72" s="69"/>
      <c r="S72" s="126"/>
    </row>
    <row r="73" spans="14:19" x14ac:dyDescent="0.3">
      <c r="N73" s="70"/>
      <c r="O73" s="70"/>
      <c r="P73" s="113"/>
      <c r="Q73" s="134"/>
      <c r="S73" s="126"/>
    </row>
    <row r="74" spans="14:19" x14ac:dyDescent="0.3">
      <c r="N74" s="67"/>
      <c r="O74" s="135"/>
      <c r="P74" s="67"/>
      <c r="Q74" s="136"/>
      <c r="S74" s="126"/>
    </row>
    <row r="75" spans="14:19" x14ac:dyDescent="0.3">
      <c r="N75" s="67"/>
      <c r="O75" s="135"/>
      <c r="P75" s="67"/>
      <c r="Q75" s="67"/>
    </row>
    <row r="76" spans="14:19" x14ac:dyDescent="0.3">
      <c r="N76" s="67"/>
      <c r="O76" s="135"/>
      <c r="P76" s="67"/>
      <c r="Q76" s="67"/>
    </row>
    <row r="77" spans="14:19" x14ac:dyDescent="0.3">
      <c r="N77" s="67"/>
      <c r="O77" s="135"/>
      <c r="P77" s="67"/>
      <c r="Q77" s="67"/>
    </row>
    <row r="78" spans="14:19" x14ac:dyDescent="0.3">
      <c r="N78" s="67"/>
      <c r="O78" s="135"/>
      <c r="P78" s="67"/>
      <c r="Q78" s="67"/>
    </row>
    <row r="79" spans="14:19" x14ac:dyDescent="0.3">
      <c r="N79" s="67"/>
      <c r="O79" s="135"/>
      <c r="P79" s="67"/>
      <c r="Q79" s="67"/>
    </row>
    <row r="80" spans="14:19" x14ac:dyDescent="0.3">
      <c r="N80" s="67"/>
      <c r="O80" s="135"/>
      <c r="P80" s="67"/>
      <c r="Q80" s="67"/>
    </row>
    <row r="81" spans="14:17" x14ac:dyDescent="0.3">
      <c r="N81" s="67"/>
      <c r="O81" s="135"/>
      <c r="P81" s="67"/>
      <c r="Q81" s="67"/>
    </row>
    <row r="82" spans="14:17" x14ac:dyDescent="0.3">
      <c r="N82" s="67"/>
      <c r="O82" s="135"/>
      <c r="P82" s="67"/>
      <c r="Q82" s="67"/>
    </row>
    <row r="83" spans="14:17" x14ac:dyDescent="0.3">
      <c r="N83" s="67"/>
      <c r="O83" s="135"/>
      <c r="P83" s="67"/>
      <c r="Q83" s="67"/>
    </row>
    <row r="84" spans="14:17" x14ac:dyDescent="0.3">
      <c r="N84" s="67"/>
      <c r="O84" s="135"/>
      <c r="P84" s="67"/>
      <c r="Q84" s="67"/>
    </row>
    <row r="85" spans="14:17" x14ac:dyDescent="0.3">
      <c r="N85" s="67"/>
      <c r="O85" s="135"/>
      <c r="P85" s="67"/>
      <c r="Q85" s="67"/>
    </row>
    <row r="86" spans="14:17" x14ac:dyDescent="0.3">
      <c r="N86" s="67"/>
      <c r="O86" s="135"/>
      <c r="P86" s="67"/>
      <c r="Q86" s="67"/>
    </row>
    <row r="87" spans="14:17" x14ac:dyDescent="0.3">
      <c r="N87" s="67"/>
      <c r="O87" s="135"/>
      <c r="P87" s="67"/>
      <c r="Q87" s="67"/>
    </row>
    <row r="88" spans="14:17" x14ac:dyDescent="0.3">
      <c r="N88" s="67"/>
      <c r="O88" s="135"/>
      <c r="P88" s="67"/>
      <c r="Q88" s="67"/>
    </row>
    <row r="89" spans="14:17" x14ac:dyDescent="0.3">
      <c r="N89" s="67"/>
      <c r="O89" s="135"/>
      <c r="P89" s="67"/>
      <c r="Q89" s="67"/>
    </row>
    <row r="90" spans="14:17" x14ac:dyDescent="0.3">
      <c r="N90" s="67"/>
      <c r="O90" s="135"/>
      <c r="P90" s="67"/>
      <c r="Q90" s="67"/>
    </row>
    <row r="91" spans="14:17" x14ac:dyDescent="0.3">
      <c r="N91" s="67"/>
      <c r="O91" s="135"/>
      <c r="P91" s="67"/>
      <c r="Q91" s="67"/>
    </row>
    <row r="92" spans="14:17" x14ac:dyDescent="0.3">
      <c r="N92" s="67"/>
      <c r="O92" s="135"/>
      <c r="P92" s="67"/>
      <c r="Q92" s="67"/>
    </row>
    <row r="93" spans="14:17" x14ac:dyDescent="0.3">
      <c r="N93" s="67"/>
      <c r="O93" s="135"/>
      <c r="P93" s="67"/>
      <c r="Q93" s="67"/>
    </row>
    <row r="94" spans="14:17" x14ac:dyDescent="0.3">
      <c r="N94" s="67"/>
      <c r="O94" s="135"/>
      <c r="P94" s="67"/>
      <c r="Q94" s="67"/>
    </row>
    <row r="95" spans="14:17" x14ac:dyDescent="0.3">
      <c r="N95" s="67"/>
      <c r="O95" s="135"/>
      <c r="P95" s="67"/>
      <c r="Q95" s="67"/>
    </row>
    <row r="96" spans="14:17" x14ac:dyDescent="0.3">
      <c r="O96" s="125"/>
    </row>
    <row r="97" spans="15:15" x14ac:dyDescent="0.3">
      <c r="O97" s="125"/>
    </row>
    <row r="98" spans="15:15" x14ac:dyDescent="0.3">
      <c r="O98" s="125"/>
    </row>
    <row r="99" spans="15:15" x14ac:dyDescent="0.3">
      <c r="O99" s="125"/>
    </row>
    <row r="100" spans="15:15" x14ac:dyDescent="0.3">
      <c r="O100" s="125"/>
    </row>
    <row r="101" spans="15:15" x14ac:dyDescent="0.3">
      <c r="O101" s="125"/>
    </row>
    <row r="102" spans="15:15" x14ac:dyDescent="0.3">
      <c r="O102" s="125"/>
    </row>
    <row r="103" spans="15:15" x14ac:dyDescent="0.3">
      <c r="O103" s="125"/>
    </row>
    <row r="104" spans="15:15" x14ac:dyDescent="0.3">
      <c r="O104" s="125"/>
    </row>
    <row r="105" spans="15:15" x14ac:dyDescent="0.3">
      <c r="O105" s="125"/>
    </row>
    <row r="106" spans="15:15" x14ac:dyDescent="0.3">
      <c r="O106" s="125"/>
    </row>
    <row r="107" spans="15:15" x14ac:dyDescent="0.3">
      <c r="O107" s="125"/>
    </row>
    <row r="108" spans="15:15" x14ac:dyDescent="0.3">
      <c r="O108" s="125"/>
    </row>
    <row r="109" spans="15:15" x14ac:dyDescent="0.3">
      <c r="O109" s="126"/>
    </row>
    <row r="110" spans="15:15" x14ac:dyDescent="0.3">
      <c r="O110" s="126"/>
    </row>
    <row r="111" spans="15:15" x14ac:dyDescent="0.3">
      <c r="O111" s="126"/>
    </row>
    <row r="112" spans="15:15" x14ac:dyDescent="0.3">
      <c r="O112" s="126"/>
    </row>
    <row r="113" spans="15:15" x14ac:dyDescent="0.3">
      <c r="O113" s="126"/>
    </row>
    <row r="114" spans="15:15" x14ac:dyDescent="0.3">
      <c r="O114" s="126"/>
    </row>
  </sheetData>
  <mergeCells count="19">
    <mergeCell ref="A1:H1"/>
    <mergeCell ref="J1:L1"/>
    <mergeCell ref="O1:P1"/>
    <mergeCell ref="J2:K2"/>
    <mergeCell ref="A10:H10"/>
    <mergeCell ref="J10:L10"/>
    <mergeCell ref="N10:P10"/>
    <mergeCell ref="N71:Q71"/>
    <mergeCell ref="J11:K11"/>
    <mergeCell ref="N11:O11"/>
    <mergeCell ref="A20:H20"/>
    <mergeCell ref="J20:L20"/>
    <mergeCell ref="N20:Q20"/>
    <mergeCell ref="J21:K21"/>
    <mergeCell ref="N41:Q41"/>
    <mergeCell ref="A57:H57"/>
    <mergeCell ref="J57:L57"/>
    <mergeCell ref="J58:K58"/>
    <mergeCell ref="N63:Q6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5A047-5D2D-448E-A05A-64E1E2FAD951}">
  <dimension ref="A1:AD158"/>
  <sheetViews>
    <sheetView showGridLines="0" workbookViewId="0">
      <selection activeCell="I2" sqref="I1:I1048576"/>
    </sheetView>
  </sheetViews>
  <sheetFormatPr defaultRowHeight="14.4" x14ac:dyDescent="0.3"/>
  <cols>
    <col min="4" max="4" width="33.88671875" bestFit="1" customWidth="1"/>
    <col min="6" max="6" width="16.109375" bestFit="1" customWidth="1"/>
    <col min="7" max="7" width="17.33203125" bestFit="1" customWidth="1"/>
    <col min="11" max="11" width="13.109375" bestFit="1" customWidth="1"/>
    <col min="12" max="12" width="17.6640625" customWidth="1"/>
    <col min="15" max="15" width="12.109375" customWidth="1"/>
    <col min="16" max="16" width="20.109375" customWidth="1"/>
    <col min="19" max="19" width="14.44140625" customWidth="1"/>
    <col min="20" max="20" width="16.33203125" customWidth="1"/>
    <col min="25" max="25" width="12.5546875" customWidth="1"/>
    <col min="27" max="27" width="10.33203125" customWidth="1"/>
  </cols>
  <sheetData>
    <row r="1" spans="1:30" ht="15" thickBot="1" x14ac:dyDescent="0.35">
      <c r="A1" s="177" t="s">
        <v>55</v>
      </c>
      <c r="B1" s="178"/>
      <c r="C1" s="178"/>
      <c r="D1" s="178"/>
      <c r="E1" s="178"/>
      <c r="F1" s="178"/>
      <c r="G1" s="178"/>
      <c r="H1" s="178"/>
      <c r="J1" s="175" t="s">
        <v>74</v>
      </c>
      <c r="K1" s="175"/>
      <c r="L1" s="175"/>
    </row>
    <row r="2" spans="1:30" ht="28.8" x14ac:dyDescent="0.3">
      <c r="A2" s="24" t="s">
        <v>28</v>
      </c>
      <c r="B2" s="24" t="s">
        <v>29</v>
      </c>
      <c r="C2" s="24" t="s">
        <v>23</v>
      </c>
      <c r="D2" s="24" t="s">
        <v>30</v>
      </c>
      <c r="E2" s="80" t="s">
        <v>31</v>
      </c>
      <c r="F2" s="24" t="s">
        <v>32</v>
      </c>
      <c r="G2" s="80" t="s">
        <v>24</v>
      </c>
      <c r="H2" s="80" t="s">
        <v>33</v>
      </c>
      <c r="J2" s="176" t="s">
        <v>34</v>
      </c>
      <c r="K2" s="176"/>
      <c r="L2" s="45" t="s">
        <v>35</v>
      </c>
    </row>
    <row r="3" spans="1:30" x14ac:dyDescent="0.3">
      <c r="A3" s="57">
        <v>2018</v>
      </c>
      <c r="B3" s="57" t="s">
        <v>75</v>
      </c>
      <c r="C3" s="57" t="s">
        <v>11</v>
      </c>
      <c r="D3" s="57" t="s">
        <v>127</v>
      </c>
      <c r="E3" s="57">
        <v>1.36</v>
      </c>
      <c r="F3" s="57">
        <v>12</v>
      </c>
      <c r="G3" s="94">
        <v>13216000</v>
      </c>
      <c r="H3" s="137">
        <v>2.1</v>
      </c>
      <c r="J3" s="95">
        <f t="shared" ref="J3:J8" si="0">(F3*0.1)/E3</f>
        <v>0.88235294117647067</v>
      </c>
      <c r="K3" s="96">
        <f t="shared" ref="K3:K8" si="1">J3*H3</f>
        <v>1.8529411764705885</v>
      </c>
      <c r="L3" s="97">
        <f t="shared" ref="L3:L8" si="2">H3-K3</f>
        <v>0.24705882352941155</v>
      </c>
    </row>
    <row r="4" spans="1:30" x14ac:dyDescent="0.3">
      <c r="A4" s="57">
        <v>2018</v>
      </c>
      <c r="B4" s="57" t="s">
        <v>77</v>
      </c>
      <c r="C4" s="57" t="s">
        <v>8</v>
      </c>
      <c r="D4" s="57" t="s">
        <v>128</v>
      </c>
      <c r="E4" s="57">
        <v>16.64</v>
      </c>
      <c r="F4" s="57">
        <v>147</v>
      </c>
      <c r="G4" s="94">
        <v>182023470</v>
      </c>
      <c r="H4" s="94">
        <v>29</v>
      </c>
      <c r="J4" s="95">
        <f t="shared" si="0"/>
        <v>0.88341346153846156</v>
      </c>
      <c r="K4" s="96">
        <f t="shared" si="1"/>
        <v>25.618990384615387</v>
      </c>
      <c r="L4" s="97">
        <f t="shared" si="2"/>
        <v>3.3810096153846132</v>
      </c>
    </row>
    <row r="5" spans="1:30" x14ac:dyDescent="0.3">
      <c r="A5" s="57">
        <v>2018</v>
      </c>
      <c r="B5" s="57" t="s">
        <v>77</v>
      </c>
      <c r="C5" s="57" t="s">
        <v>8</v>
      </c>
      <c r="D5" s="57" t="s">
        <v>129</v>
      </c>
      <c r="E5" s="57">
        <v>16.57</v>
      </c>
      <c r="F5" s="57">
        <v>165</v>
      </c>
      <c r="G5" s="94">
        <v>271983650</v>
      </c>
      <c r="H5" s="94">
        <v>28</v>
      </c>
      <c r="J5" s="95">
        <f t="shared" si="0"/>
        <v>0.99577549788774888</v>
      </c>
      <c r="K5" s="96">
        <f t="shared" si="1"/>
        <v>27.881713940856969</v>
      </c>
      <c r="L5" s="97">
        <f t="shared" si="2"/>
        <v>0.11828605914303125</v>
      </c>
    </row>
    <row r="6" spans="1:30" x14ac:dyDescent="0.3">
      <c r="A6" s="57">
        <v>2018</v>
      </c>
      <c r="B6" s="57" t="s">
        <v>77</v>
      </c>
      <c r="C6" s="57" t="s">
        <v>11</v>
      </c>
      <c r="D6" s="57" t="s">
        <v>130</v>
      </c>
      <c r="E6" s="57">
        <v>2.2200000000000002</v>
      </c>
      <c r="F6" s="57">
        <v>13</v>
      </c>
      <c r="G6" s="94">
        <v>16733710</v>
      </c>
      <c r="H6" s="94">
        <v>3</v>
      </c>
      <c r="J6" s="95">
        <f t="shared" si="0"/>
        <v>0.5855855855855856</v>
      </c>
      <c r="K6" s="96">
        <f t="shared" si="1"/>
        <v>1.7567567567567568</v>
      </c>
      <c r="L6" s="97">
        <f t="shared" si="2"/>
        <v>1.2432432432432432</v>
      </c>
    </row>
    <row r="7" spans="1:30" ht="13.5" customHeight="1" x14ac:dyDescent="0.3">
      <c r="A7" s="57">
        <v>2018</v>
      </c>
      <c r="B7" s="57" t="s">
        <v>77</v>
      </c>
      <c r="C7" s="57" t="s">
        <v>8</v>
      </c>
      <c r="D7" s="57" t="s">
        <v>131</v>
      </c>
      <c r="E7" s="57">
        <v>5.01</v>
      </c>
      <c r="F7" s="57">
        <v>50</v>
      </c>
      <c r="G7" s="94">
        <v>56142150</v>
      </c>
      <c r="H7" s="94">
        <v>7</v>
      </c>
      <c r="J7" s="95">
        <f t="shared" si="0"/>
        <v>0.99800399201596812</v>
      </c>
      <c r="K7" s="96">
        <f t="shared" si="1"/>
        <v>6.9860279441117772</v>
      </c>
      <c r="L7" s="97">
        <f t="shared" si="2"/>
        <v>1.3972055888222812E-2</v>
      </c>
    </row>
    <row r="8" spans="1:30" ht="15" thickBot="1" x14ac:dyDescent="0.35">
      <c r="A8" s="57">
        <v>2018</v>
      </c>
      <c r="B8" s="57" t="s">
        <v>77</v>
      </c>
      <c r="C8" s="57" t="s">
        <v>8</v>
      </c>
      <c r="D8" s="57" t="s">
        <v>132</v>
      </c>
      <c r="E8" s="57">
        <v>5.47</v>
      </c>
      <c r="F8" s="57">
        <v>54</v>
      </c>
      <c r="G8" s="94">
        <v>47993140</v>
      </c>
      <c r="H8" s="94">
        <v>9.6</v>
      </c>
      <c r="J8" s="95">
        <f t="shared" si="0"/>
        <v>0.98720292504570395</v>
      </c>
      <c r="K8" s="96">
        <f t="shared" si="1"/>
        <v>9.4771480804387576</v>
      </c>
      <c r="L8" s="97">
        <f t="shared" si="2"/>
        <v>0.12285191956124208</v>
      </c>
    </row>
    <row r="9" spans="1:30" ht="15" thickBot="1" x14ac:dyDescent="0.35">
      <c r="A9" s="31" t="s">
        <v>3</v>
      </c>
      <c r="B9" s="30"/>
      <c r="C9" s="30"/>
      <c r="D9" s="30"/>
      <c r="E9" s="57">
        <f>SUM(E3:E8)</f>
        <v>47.269999999999996</v>
      </c>
      <c r="F9" s="57">
        <f>SUM(F3:F8)</f>
        <v>441</v>
      </c>
      <c r="G9" s="48">
        <f>SUM(G3:G8)</f>
        <v>588092120</v>
      </c>
      <c r="H9" s="48">
        <f>SUM(H3:H8)</f>
        <v>78.699999999999989</v>
      </c>
      <c r="J9" t="s">
        <v>3</v>
      </c>
      <c r="K9" s="102"/>
      <c r="L9" s="110">
        <f>SUM(L3:L8)</f>
        <v>5.1264217167497641</v>
      </c>
    </row>
    <row r="10" spans="1:30" ht="15" thickBot="1" x14ac:dyDescent="0.35">
      <c r="K10" s="105"/>
      <c r="L10" s="105"/>
    </row>
    <row r="11" spans="1:30" ht="15" thickBot="1" x14ac:dyDescent="0.35">
      <c r="A11" s="177" t="s">
        <v>45</v>
      </c>
      <c r="B11" s="178"/>
      <c r="C11" s="178"/>
      <c r="D11" s="178"/>
      <c r="E11" s="178"/>
      <c r="F11" s="178"/>
      <c r="G11" s="178"/>
      <c r="H11" s="178"/>
      <c r="J11" s="175" t="s">
        <v>46</v>
      </c>
      <c r="K11" s="175"/>
      <c r="L11" s="175"/>
      <c r="N11" s="175" t="s">
        <v>47</v>
      </c>
      <c r="O11" s="175"/>
      <c r="P11" s="175"/>
    </row>
    <row r="12" spans="1:30" ht="28.8" x14ac:dyDescent="0.3">
      <c r="A12" s="24" t="s">
        <v>28</v>
      </c>
      <c r="B12" s="24" t="s">
        <v>29</v>
      </c>
      <c r="C12" s="24" t="s">
        <v>23</v>
      </c>
      <c r="D12" s="24" t="s">
        <v>30</v>
      </c>
      <c r="E12" s="80" t="s">
        <v>31</v>
      </c>
      <c r="F12" s="24" t="s">
        <v>32</v>
      </c>
      <c r="G12" s="80" t="s">
        <v>24</v>
      </c>
      <c r="H12" s="80" t="s">
        <v>33</v>
      </c>
      <c r="J12" s="176" t="s">
        <v>34</v>
      </c>
      <c r="K12" s="176"/>
      <c r="L12" s="45" t="s">
        <v>35</v>
      </c>
      <c r="N12" s="176" t="s">
        <v>34</v>
      </c>
      <c r="O12" s="176"/>
      <c r="P12" s="45" t="s">
        <v>35</v>
      </c>
    </row>
    <row r="13" spans="1:30" ht="15" thickBot="1" x14ac:dyDescent="0.35">
      <c r="A13" s="57">
        <v>2018</v>
      </c>
      <c r="B13" s="57" t="s">
        <v>75</v>
      </c>
      <c r="C13" s="57" t="s">
        <v>48</v>
      </c>
      <c r="D13" s="57" t="s">
        <v>133</v>
      </c>
      <c r="E13" s="57">
        <v>10.3</v>
      </c>
      <c r="F13" s="57">
        <v>77</v>
      </c>
      <c r="G13" s="94">
        <v>93400000</v>
      </c>
      <c r="H13" s="94">
        <v>21.8</v>
      </c>
      <c r="J13" s="82">
        <f>(F13*0.1)/E13</f>
        <v>0.74757281553398058</v>
      </c>
      <c r="K13" s="112">
        <f>J13*H13</f>
        <v>16.297087378640779</v>
      </c>
      <c r="L13" s="97">
        <f>H13-K13</f>
        <v>5.5029126213592221</v>
      </c>
      <c r="N13" s="82">
        <f>(F15*0.1)/E15</f>
        <v>1.0000000000000002</v>
      </c>
      <c r="O13" s="112">
        <f>N13*H15</f>
        <v>363.20000000000005</v>
      </c>
      <c r="P13" s="97">
        <f>H15-O13</f>
        <v>0</v>
      </c>
    </row>
    <row r="14" spans="1:30" ht="15" thickBot="1" x14ac:dyDescent="0.35">
      <c r="A14" s="57">
        <v>2018</v>
      </c>
      <c r="B14" s="57" t="s">
        <v>77</v>
      </c>
      <c r="C14" s="57" t="s">
        <v>48</v>
      </c>
      <c r="D14" s="57" t="s">
        <v>134</v>
      </c>
      <c r="E14" s="57">
        <v>8.4</v>
      </c>
      <c r="F14" s="57">
        <v>84</v>
      </c>
      <c r="G14" s="94">
        <v>36929000</v>
      </c>
      <c r="H14" s="94">
        <v>20</v>
      </c>
      <c r="J14" s="82">
        <f>(F14*0.1)/E14</f>
        <v>1</v>
      </c>
      <c r="K14" s="112">
        <f>J14*H14</f>
        <v>20</v>
      </c>
      <c r="L14" s="97">
        <f>H14-K14</f>
        <v>0</v>
      </c>
      <c r="N14" t="s">
        <v>3</v>
      </c>
      <c r="P14" s="110">
        <f>P13</f>
        <v>0</v>
      </c>
    </row>
    <row r="15" spans="1:30" ht="15" thickBot="1" x14ac:dyDescent="0.35">
      <c r="A15" s="57">
        <v>2018</v>
      </c>
      <c r="B15" s="57" t="s">
        <v>77</v>
      </c>
      <c r="C15" s="57" t="s">
        <v>50</v>
      </c>
      <c r="D15" s="57" t="s">
        <v>135</v>
      </c>
      <c r="E15" s="57">
        <v>326.39999999999998</v>
      </c>
      <c r="F15" s="57">
        <v>3264</v>
      </c>
      <c r="G15" s="94">
        <v>1088794600</v>
      </c>
      <c r="H15" s="94">
        <v>363.2</v>
      </c>
      <c r="J15" t="s">
        <v>3</v>
      </c>
      <c r="L15" s="110">
        <f>L13</f>
        <v>5.5029126213592221</v>
      </c>
    </row>
    <row r="16" spans="1:30" x14ac:dyDescent="0.3">
      <c r="A16" s="31" t="s">
        <v>3</v>
      </c>
      <c r="B16" s="31"/>
      <c r="C16" s="31"/>
      <c r="D16" s="31"/>
      <c r="E16" s="30">
        <f>SUM(E13:E15)</f>
        <v>345.09999999999997</v>
      </c>
      <c r="F16" s="57">
        <f>SUM(F13:F15)</f>
        <v>3425</v>
      </c>
      <c r="G16" s="94">
        <f>SUM(G13:G15)</f>
        <v>1219123600</v>
      </c>
      <c r="H16" s="94">
        <f>SUM(H13:H15)</f>
        <v>405</v>
      </c>
      <c r="K16" s="102"/>
      <c r="L16" s="103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 x14ac:dyDescent="0.3">
      <c r="K17" s="102"/>
      <c r="L17" s="103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ht="15" thickBot="1" x14ac:dyDescent="0.35">
      <c r="M18" s="67"/>
      <c r="N18" s="172"/>
      <c r="O18" s="172"/>
      <c r="P18" s="172"/>
      <c r="Q18" s="172"/>
      <c r="R18" s="67"/>
      <c r="S18" s="172"/>
      <c r="T18" s="172"/>
      <c r="U18" s="172"/>
      <c r="V18" s="172"/>
      <c r="W18" s="67"/>
      <c r="X18" s="172"/>
      <c r="Y18" s="172"/>
      <c r="Z18" s="172"/>
      <c r="AA18" s="172"/>
      <c r="AB18" s="67"/>
      <c r="AC18" s="67"/>
      <c r="AD18" s="67"/>
    </row>
    <row r="19" spans="1:30" ht="34.200000000000003" customHeight="1" thickBot="1" x14ac:dyDescent="0.35">
      <c r="A19" s="181" t="s">
        <v>119</v>
      </c>
      <c r="B19" s="182"/>
      <c r="C19" s="182"/>
      <c r="D19" s="182"/>
      <c r="E19" s="182"/>
      <c r="F19" s="182"/>
      <c r="G19" s="182"/>
      <c r="H19" s="182"/>
      <c r="J19" s="175" t="s">
        <v>120</v>
      </c>
      <c r="K19" s="175"/>
      <c r="L19" s="183"/>
      <c r="M19" s="67"/>
      <c r="N19" s="68"/>
      <c r="O19" s="68"/>
      <c r="P19" s="68"/>
      <c r="Q19" s="68"/>
      <c r="R19" s="67"/>
      <c r="S19" s="68"/>
      <c r="T19" s="68"/>
      <c r="U19" s="68"/>
      <c r="V19" s="68"/>
      <c r="W19" s="67"/>
      <c r="X19" s="68"/>
      <c r="Y19" s="68"/>
      <c r="Z19" s="68"/>
      <c r="AA19" s="68"/>
      <c r="AB19" s="68"/>
      <c r="AC19" s="67"/>
      <c r="AD19" s="67"/>
    </row>
    <row r="20" spans="1:30" ht="28.8" x14ac:dyDescent="0.3">
      <c r="A20" s="24" t="s">
        <v>28</v>
      </c>
      <c r="B20" s="24" t="s">
        <v>29</v>
      </c>
      <c r="C20" s="24" t="s">
        <v>23</v>
      </c>
      <c r="D20" s="24" t="s">
        <v>30</v>
      </c>
      <c r="E20" s="80" t="s">
        <v>31</v>
      </c>
      <c r="F20" s="24" t="s">
        <v>32</v>
      </c>
      <c r="G20" s="80" t="s">
        <v>24</v>
      </c>
      <c r="H20" s="80" t="s">
        <v>33</v>
      </c>
      <c r="J20" s="176" t="s">
        <v>34</v>
      </c>
      <c r="K20" s="176"/>
      <c r="L20" s="138" t="s">
        <v>35</v>
      </c>
      <c r="M20" s="67"/>
      <c r="N20" s="70"/>
      <c r="O20" s="70"/>
      <c r="P20" s="113"/>
      <c r="Q20" s="114"/>
      <c r="R20" s="67"/>
      <c r="S20" s="70"/>
      <c r="T20" s="70"/>
      <c r="U20" s="71"/>
      <c r="V20" s="114"/>
      <c r="W20" s="67"/>
      <c r="X20" s="70"/>
      <c r="Y20" s="70"/>
      <c r="Z20" s="113"/>
      <c r="AA20" s="114"/>
      <c r="AB20" s="67"/>
      <c r="AC20" s="67"/>
      <c r="AD20" s="67"/>
    </row>
    <row r="21" spans="1:30" x14ac:dyDescent="0.3">
      <c r="A21" s="57">
        <v>2018</v>
      </c>
      <c r="B21" s="57" t="s">
        <v>75</v>
      </c>
      <c r="C21" s="57" t="s">
        <v>121</v>
      </c>
      <c r="D21" s="57" t="s">
        <v>136</v>
      </c>
      <c r="E21" s="57">
        <v>10.199999999999999</v>
      </c>
      <c r="F21" s="57">
        <v>100</v>
      </c>
      <c r="G21" s="94">
        <v>146000000</v>
      </c>
      <c r="H21" s="94">
        <v>30</v>
      </c>
      <c r="J21" s="95">
        <f t="shared" ref="J21:J52" si="3">(F21*0.1)/E21</f>
        <v>0.98039215686274517</v>
      </c>
      <c r="K21" s="96">
        <f t="shared" ref="K21:K52" si="4">J21*H21</f>
        <v>29.411764705882355</v>
      </c>
      <c r="L21" s="139">
        <f t="shared" ref="L21:L52" si="5">H21-K21</f>
        <v>0.58823529411764497</v>
      </c>
      <c r="M21" s="67"/>
      <c r="N21" s="70"/>
      <c r="O21" s="70"/>
      <c r="P21" s="113"/>
      <c r="Q21" s="114"/>
      <c r="R21" s="67"/>
      <c r="S21" s="70"/>
      <c r="T21" s="70"/>
      <c r="U21" s="113"/>
      <c r="V21" s="114"/>
      <c r="W21" s="67"/>
      <c r="X21" s="70"/>
      <c r="Y21" s="70"/>
      <c r="Z21" s="113"/>
      <c r="AA21" s="114"/>
      <c r="AB21" s="67"/>
      <c r="AC21" s="67"/>
      <c r="AD21" s="67"/>
    </row>
    <row r="22" spans="1:30" x14ac:dyDescent="0.3">
      <c r="A22" s="57">
        <v>2018</v>
      </c>
      <c r="B22" s="57" t="s">
        <v>75</v>
      </c>
      <c r="C22" s="57" t="s">
        <v>121</v>
      </c>
      <c r="D22" s="57" t="s">
        <v>137</v>
      </c>
      <c r="E22" s="57">
        <v>10.199999999999999</v>
      </c>
      <c r="F22" s="57">
        <v>100</v>
      </c>
      <c r="G22" s="94">
        <v>137500000</v>
      </c>
      <c r="H22" s="94">
        <v>30</v>
      </c>
      <c r="J22" s="95">
        <f t="shared" si="3"/>
        <v>0.98039215686274517</v>
      </c>
      <c r="K22" s="96">
        <f t="shared" si="4"/>
        <v>29.411764705882355</v>
      </c>
      <c r="L22" s="139">
        <f t="shared" si="5"/>
        <v>0.58823529411764497</v>
      </c>
      <c r="M22" s="67"/>
      <c r="N22" s="70"/>
      <c r="O22" s="70"/>
      <c r="P22" s="113"/>
      <c r="Q22" s="134"/>
      <c r="R22" s="67"/>
      <c r="S22" s="70"/>
      <c r="T22" s="70"/>
      <c r="U22" s="113"/>
      <c r="V22" s="114"/>
      <c r="W22" s="67"/>
      <c r="X22" s="67"/>
      <c r="Y22" s="67"/>
      <c r="Z22" s="67"/>
      <c r="AA22" s="115"/>
      <c r="AB22" s="67"/>
      <c r="AC22" s="67"/>
      <c r="AD22" s="67"/>
    </row>
    <row r="23" spans="1:30" x14ac:dyDescent="0.3">
      <c r="A23" s="57">
        <v>2018</v>
      </c>
      <c r="B23" s="57" t="s">
        <v>75</v>
      </c>
      <c r="C23" s="57" t="s">
        <v>121</v>
      </c>
      <c r="D23" s="57" t="s">
        <v>138</v>
      </c>
      <c r="E23" s="57">
        <v>10.199999999999999</v>
      </c>
      <c r="F23" s="57">
        <v>100</v>
      </c>
      <c r="G23" s="94">
        <v>137500000</v>
      </c>
      <c r="H23" s="94">
        <v>30</v>
      </c>
      <c r="J23" s="95">
        <f t="shared" si="3"/>
        <v>0.98039215686274517</v>
      </c>
      <c r="K23" s="96">
        <f t="shared" si="4"/>
        <v>29.411764705882355</v>
      </c>
      <c r="L23" s="139">
        <f t="shared" si="5"/>
        <v>0.58823529411764497</v>
      </c>
      <c r="M23" s="67"/>
      <c r="N23" s="70"/>
      <c r="O23" s="70"/>
      <c r="P23" s="113"/>
      <c r="Q23" s="134"/>
      <c r="R23" s="67"/>
      <c r="S23" s="70"/>
      <c r="T23" s="70"/>
      <c r="U23" s="113"/>
      <c r="V23" s="114"/>
      <c r="W23" s="67"/>
      <c r="X23" s="67"/>
      <c r="Y23" s="67"/>
      <c r="Z23" s="67"/>
      <c r="AA23" s="141"/>
      <c r="AB23" s="67"/>
      <c r="AC23" s="67"/>
      <c r="AD23" s="67"/>
    </row>
    <row r="24" spans="1:30" x14ac:dyDescent="0.3">
      <c r="A24" s="57">
        <v>2018</v>
      </c>
      <c r="B24" s="57" t="s">
        <v>75</v>
      </c>
      <c r="C24" s="57" t="s">
        <v>121</v>
      </c>
      <c r="D24" s="57" t="s">
        <v>139</v>
      </c>
      <c r="E24" s="57">
        <v>10.199999999999999</v>
      </c>
      <c r="F24" s="57">
        <v>100</v>
      </c>
      <c r="G24" s="94">
        <v>137500000</v>
      </c>
      <c r="H24" s="94">
        <v>30</v>
      </c>
      <c r="J24" s="95">
        <f t="shared" si="3"/>
        <v>0.98039215686274517</v>
      </c>
      <c r="K24" s="96">
        <f t="shared" si="4"/>
        <v>29.411764705882355</v>
      </c>
      <c r="L24" s="139">
        <f t="shared" si="5"/>
        <v>0.58823529411764497</v>
      </c>
      <c r="M24" s="67"/>
      <c r="N24" s="70"/>
      <c r="O24" s="70"/>
      <c r="P24" s="113"/>
      <c r="Q24" s="134"/>
      <c r="R24" s="67"/>
      <c r="S24" s="70"/>
      <c r="T24" s="70"/>
      <c r="U24" s="113"/>
      <c r="V24" s="114"/>
      <c r="W24" s="67"/>
      <c r="X24" s="172"/>
      <c r="Y24" s="172"/>
      <c r="Z24" s="172"/>
      <c r="AA24" s="172"/>
      <c r="AB24" s="67"/>
      <c r="AC24" s="67"/>
      <c r="AD24" s="67"/>
    </row>
    <row r="25" spans="1:30" ht="33.6" customHeight="1" x14ac:dyDescent="0.3">
      <c r="A25" s="57">
        <v>2018</v>
      </c>
      <c r="B25" s="57" t="s">
        <v>75</v>
      </c>
      <c r="C25" s="57" t="s">
        <v>121</v>
      </c>
      <c r="D25" s="57" t="s">
        <v>140</v>
      </c>
      <c r="E25" s="57">
        <v>10.199999999999999</v>
      </c>
      <c r="F25" s="57">
        <v>100</v>
      </c>
      <c r="G25" s="94">
        <v>137500000</v>
      </c>
      <c r="H25" s="94">
        <v>30</v>
      </c>
      <c r="J25" s="95">
        <f t="shared" si="3"/>
        <v>0.98039215686274517</v>
      </c>
      <c r="K25" s="96">
        <f t="shared" si="4"/>
        <v>29.411764705882355</v>
      </c>
      <c r="L25" s="139">
        <f t="shared" si="5"/>
        <v>0.58823529411764497</v>
      </c>
      <c r="M25" s="67"/>
      <c r="N25" s="70"/>
      <c r="O25" s="70"/>
      <c r="P25" s="113"/>
      <c r="Q25" s="134"/>
      <c r="R25" s="67"/>
      <c r="S25" s="70"/>
      <c r="T25" s="70"/>
      <c r="U25" s="113"/>
      <c r="V25" s="114"/>
      <c r="W25" s="67"/>
      <c r="X25" s="68"/>
      <c r="Y25" s="68"/>
      <c r="Z25" s="68"/>
      <c r="AA25" s="68"/>
      <c r="AB25" s="67"/>
      <c r="AC25" s="67"/>
      <c r="AD25" s="67"/>
    </row>
    <row r="26" spans="1:30" x14ac:dyDescent="0.3">
      <c r="A26" s="57">
        <v>2018</v>
      </c>
      <c r="B26" s="57" t="s">
        <v>75</v>
      </c>
      <c r="C26" s="57" t="s">
        <v>121</v>
      </c>
      <c r="D26" s="57" t="s">
        <v>141</v>
      </c>
      <c r="E26" s="57">
        <v>10.199999999999999</v>
      </c>
      <c r="F26" s="57">
        <v>100</v>
      </c>
      <c r="G26" s="94">
        <v>137500000</v>
      </c>
      <c r="H26" s="94">
        <v>30</v>
      </c>
      <c r="J26" s="95">
        <f t="shared" si="3"/>
        <v>0.98039215686274517</v>
      </c>
      <c r="K26" s="96">
        <f t="shared" si="4"/>
        <v>29.411764705882355</v>
      </c>
      <c r="L26" s="139">
        <f t="shared" si="5"/>
        <v>0.58823529411764497</v>
      </c>
      <c r="M26" s="67"/>
      <c r="N26" s="70"/>
      <c r="O26" s="70"/>
      <c r="P26" s="113"/>
      <c r="Q26" s="134"/>
      <c r="R26" s="67"/>
      <c r="S26" s="70"/>
      <c r="T26" s="70"/>
      <c r="U26" s="113"/>
      <c r="V26" s="114"/>
      <c r="W26" s="67"/>
      <c r="X26" s="70"/>
      <c r="Y26" s="70"/>
      <c r="Z26" s="113"/>
      <c r="AA26" s="70"/>
      <c r="AB26" s="67"/>
      <c r="AC26" s="67"/>
      <c r="AD26" s="67"/>
    </row>
    <row r="27" spans="1:30" x14ac:dyDescent="0.3">
      <c r="A27" s="57">
        <v>2018</v>
      </c>
      <c r="B27" s="57" t="s">
        <v>75</v>
      </c>
      <c r="C27" s="57" t="s">
        <v>121</v>
      </c>
      <c r="D27" s="57" t="s">
        <v>142</v>
      </c>
      <c r="E27" s="57">
        <v>10.199999999999999</v>
      </c>
      <c r="F27" s="57">
        <v>100</v>
      </c>
      <c r="G27" s="94">
        <v>137500000</v>
      </c>
      <c r="H27" s="94">
        <v>30</v>
      </c>
      <c r="J27" s="95">
        <f t="shared" si="3"/>
        <v>0.98039215686274517</v>
      </c>
      <c r="K27" s="96">
        <f t="shared" si="4"/>
        <v>29.411764705882355</v>
      </c>
      <c r="L27" s="139">
        <f t="shared" si="5"/>
        <v>0.58823529411764497</v>
      </c>
      <c r="M27" s="67"/>
      <c r="N27" s="70"/>
      <c r="O27" s="70"/>
      <c r="P27" s="113"/>
      <c r="Q27" s="134"/>
      <c r="R27" s="67"/>
      <c r="S27" s="70"/>
      <c r="T27" s="70"/>
      <c r="U27" s="113"/>
      <c r="V27" s="114"/>
      <c r="W27" s="67"/>
      <c r="X27" s="70"/>
      <c r="Y27" s="70"/>
      <c r="Z27" s="113"/>
      <c r="AA27" s="114"/>
      <c r="AB27" s="67"/>
      <c r="AC27" s="67"/>
      <c r="AD27" s="67"/>
    </row>
    <row r="28" spans="1:30" x14ac:dyDescent="0.3">
      <c r="A28" s="57">
        <v>2018</v>
      </c>
      <c r="B28" s="57" t="s">
        <v>75</v>
      </c>
      <c r="C28" s="57" t="s">
        <v>121</v>
      </c>
      <c r="D28" s="57" t="s">
        <v>143</v>
      </c>
      <c r="E28" s="57">
        <v>10.199999999999999</v>
      </c>
      <c r="F28" s="57">
        <v>100</v>
      </c>
      <c r="G28" s="94">
        <v>137500000</v>
      </c>
      <c r="H28" s="94">
        <v>30</v>
      </c>
      <c r="J28" s="95">
        <f t="shared" si="3"/>
        <v>0.98039215686274517</v>
      </c>
      <c r="K28" s="96">
        <f t="shared" si="4"/>
        <v>29.411764705882355</v>
      </c>
      <c r="L28" s="139">
        <f t="shared" si="5"/>
        <v>0.58823529411764497</v>
      </c>
      <c r="M28" s="67"/>
      <c r="N28" s="70"/>
      <c r="O28" s="70"/>
      <c r="P28" s="113"/>
      <c r="Q28" s="134"/>
      <c r="R28" s="67"/>
      <c r="S28" s="70"/>
      <c r="T28" s="70"/>
      <c r="U28" s="113"/>
      <c r="V28" s="114"/>
      <c r="W28" s="67"/>
      <c r="X28" s="70"/>
      <c r="Y28" s="70"/>
      <c r="Z28" s="113"/>
      <c r="AA28" s="114"/>
      <c r="AB28" s="67"/>
      <c r="AC28" s="67"/>
      <c r="AD28" s="67"/>
    </row>
    <row r="29" spans="1:30" x14ac:dyDescent="0.3">
      <c r="A29" s="57">
        <v>2018</v>
      </c>
      <c r="B29" s="57" t="s">
        <v>75</v>
      </c>
      <c r="C29" s="57" t="s">
        <v>121</v>
      </c>
      <c r="D29" s="57" t="s">
        <v>144</v>
      </c>
      <c r="E29" s="57">
        <v>10.199999999999999</v>
      </c>
      <c r="F29" s="57">
        <v>100</v>
      </c>
      <c r="G29" s="94">
        <v>137500000</v>
      </c>
      <c r="H29" s="94">
        <v>30</v>
      </c>
      <c r="J29" s="95">
        <f t="shared" si="3"/>
        <v>0.98039215686274517</v>
      </c>
      <c r="K29" s="96">
        <f t="shared" si="4"/>
        <v>29.411764705882355</v>
      </c>
      <c r="L29" s="139">
        <f t="shared" si="5"/>
        <v>0.58823529411764497</v>
      </c>
      <c r="M29" s="67"/>
      <c r="N29" s="70"/>
      <c r="O29" s="70"/>
      <c r="P29" s="113"/>
      <c r="Q29" s="134"/>
      <c r="R29" s="67"/>
      <c r="S29" s="70"/>
      <c r="T29" s="70"/>
      <c r="U29" s="113"/>
      <c r="V29" s="114"/>
      <c r="W29" s="67"/>
      <c r="X29" s="70"/>
      <c r="Y29" s="70"/>
      <c r="Z29" s="113"/>
      <c r="AA29" s="114"/>
      <c r="AB29" s="67"/>
      <c r="AC29" s="67"/>
      <c r="AD29" s="67"/>
    </row>
    <row r="30" spans="1:30" x14ac:dyDescent="0.3">
      <c r="A30" s="57">
        <v>2018</v>
      </c>
      <c r="B30" s="57" t="s">
        <v>75</v>
      </c>
      <c r="C30" s="57" t="s">
        <v>121</v>
      </c>
      <c r="D30" s="57" t="s">
        <v>145</v>
      </c>
      <c r="E30" s="57">
        <v>9.1</v>
      </c>
      <c r="F30" s="57">
        <v>91</v>
      </c>
      <c r="G30" s="94">
        <v>131323430</v>
      </c>
      <c r="H30" s="94">
        <v>30</v>
      </c>
      <c r="J30" s="95">
        <f t="shared" si="3"/>
        <v>1</v>
      </c>
      <c r="K30" s="96">
        <f t="shared" si="4"/>
        <v>30</v>
      </c>
      <c r="L30" s="139">
        <f t="shared" si="5"/>
        <v>0</v>
      </c>
      <c r="M30" s="67"/>
      <c r="N30" s="70"/>
      <c r="O30" s="70"/>
      <c r="P30" s="113"/>
      <c r="Q30" s="134"/>
      <c r="R30" s="67"/>
      <c r="S30" s="70"/>
      <c r="T30" s="70"/>
      <c r="U30" s="113"/>
      <c r="V30" s="114"/>
      <c r="W30" s="67"/>
      <c r="X30" s="70"/>
      <c r="Y30" s="70"/>
      <c r="Z30" s="113"/>
      <c r="AA30" s="114"/>
      <c r="AB30" s="67"/>
      <c r="AC30" s="67"/>
      <c r="AD30" s="67"/>
    </row>
    <row r="31" spans="1:30" x14ac:dyDescent="0.3">
      <c r="A31" s="57">
        <v>2018</v>
      </c>
      <c r="B31" s="57" t="s">
        <v>75</v>
      </c>
      <c r="C31" s="57" t="s">
        <v>121</v>
      </c>
      <c r="D31" s="57" t="s">
        <v>146</v>
      </c>
      <c r="E31" s="57">
        <v>9.1</v>
      </c>
      <c r="F31" s="57">
        <v>91</v>
      </c>
      <c r="G31" s="94">
        <v>131323430</v>
      </c>
      <c r="H31" s="94">
        <v>30</v>
      </c>
      <c r="J31" s="95">
        <f t="shared" si="3"/>
        <v>1</v>
      </c>
      <c r="K31" s="96">
        <f t="shared" si="4"/>
        <v>30</v>
      </c>
      <c r="L31" s="139">
        <f t="shared" si="5"/>
        <v>0</v>
      </c>
      <c r="M31" s="67"/>
      <c r="N31" s="70"/>
      <c r="O31" s="70"/>
      <c r="P31" s="113"/>
      <c r="Q31" s="114"/>
      <c r="R31" s="67"/>
      <c r="S31" s="70"/>
      <c r="T31" s="70"/>
      <c r="U31" s="113"/>
      <c r="V31" s="114"/>
      <c r="W31" s="67"/>
      <c r="X31" s="70"/>
      <c r="Y31" s="70"/>
      <c r="Z31" s="113"/>
      <c r="AA31" s="114"/>
      <c r="AB31" s="67"/>
      <c r="AC31" s="67"/>
      <c r="AD31" s="67"/>
    </row>
    <row r="32" spans="1:30" x14ac:dyDescent="0.3">
      <c r="A32" s="57">
        <v>2018</v>
      </c>
      <c r="B32" s="57" t="s">
        <v>75</v>
      </c>
      <c r="C32" s="57" t="s">
        <v>121</v>
      </c>
      <c r="D32" s="57" t="s">
        <v>147</v>
      </c>
      <c r="E32" s="57">
        <v>9.1</v>
      </c>
      <c r="F32" s="57">
        <v>91</v>
      </c>
      <c r="G32" s="94">
        <v>131323430</v>
      </c>
      <c r="H32" s="94">
        <v>30</v>
      </c>
      <c r="J32" s="95">
        <f t="shared" si="3"/>
        <v>1</v>
      </c>
      <c r="K32" s="96">
        <f t="shared" si="4"/>
        <v>30</v>
      </c>
      <c r="L32" s="139">
        <f t="shared" si="5"/>
        <v>0</v>
      </c>
      <c r="M32" s="67"/>
      <c r="N32" s="70"/>
      <c r="O32" s="70"/>
      <c r="P32" s="113"/>
      <c r="Q32" s="114"/>
      <c r="R32" s="67"/>
      <c r="S32" s="70"/>
      <c r="T32" s="70"/>
      <c r="U32" s="113"/>
      <c r="V32" s="114"/>
      <c r="W32" s="67"/>
      <c r="X32" s="70"/>
      <c r="Y32" s="70"/>
      <c r="Z32" s="113"/>
      <c r="AA32" s="114"/>
      <c r="AB32" s="67"/>
      <c r="AC32" s="67"/>
      <c r="AD32" s="67"/>
    </row>
    <row r="33" spans="1:30" x14ac:dyDescent="0.3">
      <c r="A33" s="57">
        <v>2018</v>
      </c>
      <c r="B33" s="57" t="s">
        <v>75</v>
      </c>
      <c r="C33" s="57" t="s">
        <v>121</v>
      </c>
      <c r="D33" s="57" t="s">
        <v>148</v>
      </c>
      <c r="E33" s="57">
        <v>8.4</v>
      </c>
      <c r="F33" s="57">
        <v>84</v>
      </c>
      <c r="G33" s="94">
        <v>160381250</v>
      </c>
      <c r="H33" s="94">
        <v>29.94</v>
      </c>
      <c r="J33" s="95">
        <f t="shared" si="3"/>
        <v>1</v>
      </c>
      <c r="K33" s="96">
        <f t="shared" si="4"/>
        <v>29.94</v>
      </c>
      <c r="L33" s="139">
        <f t="shared" si="5"/>
        <v>0</v>
      </c>
      <c r="M33" s="67"/>
      <c r="N33" s="70"/>
      <c r="O33" s="70"/>
      <c r="P33" s="113"/>
      <c r="Q33" s="114"/>
      <c r="R33" s="67"/>
      <c r="S33" s="70"/>
      <c r="T33" s="70"/>
      <c r="U33" s="113"/>
      <c r="V33" s="114"/>
      <c r="W33" s="67"/>
      <c r="X33" s="70"/>
      <c r="Y33" s="70"/>
      <c r="Z33" s="113"/>
      <c r="AA33" s="114"/>
      <c r="AB33" s="67"/>
      <c r="AC33" s="67"/>
      <c r="AD33" s="67"/>
    </row>
    <row r="34" spans="1:30" x14ac:dyDescent="0.3">
      <c r="A34" s="57">
        <v>2018</v>
      </c>
      <c r="B34" s="57" t="s">
        <v>75</v>
      </c>
      <c r="C34" s="57" t="s">
        <v>121</v>
      </c>
      <c r="D34" s="57" t="s">
        <v>149</v>
      </c>
      <c r="E34" s="57">
        <v>8.4</v>
      </c>
      <c r="F34" s="57">
        <v>84</v>
      </c>
      <c r="G34" s="94">
        <v>160381250</v>
      </c>
      <c r="H34" s="94">
        <v>29.94</v>
      </c>
      <c r="J34" s="95">
        <f t="shared" si="3"/>
        <v>1</v>
      </c>
      <c r="K34" s="96">
        <f t="shared" si="4"/>
        <v>29.94</v>
      </c>
      <c r="L34" s="139">
        <f t="shared" si="5"/>
        <v>0</v>
      </c>
      <c r="M34" s="67"/>
      <c r="N34" s="70"/>
      <c r="O34" s="70"/>
      <c r="P34" s="113"/>
      <c r="Q34" s="114"/>
      <c r="R34" s="67"/>
      <c r="S34" s="70"/>
      <c r="T34" s="70"/>
      <c r="U34" s="113"/>
      <c r="V34" s="114"/>
      <c r="W34" s="67"/>
      <c r="X34" s="70"/>
      <c r="Y34" s="70"/>
      <c r="Z34" s="113"/>
      <c r="AA34" s="114"/>
      <c r="AB34" s="67"/>
      <c r="AC34" s="67"/>
      <c r="AD34" s="67"/>
    </row>
    <row r="35" spans="1:30" x14ac:dyDescent="0.3">
      <c r="A35" s="57">
        <v>2018</v>
      </c>
      <c r="B35" s="57" t="s">
        <v>75</v>
      </c>
      <c r="C35" s="57" t="s">
        <v>121</v>
      </c>
      <c r="D35" s="57" t="s">
        <v>150</v>
      </c>
      <c r="E35" s="57">
        <v>5.5</v>
      </c>
      <c r="F35" s="57">
        <v>55</v>
      </c>
      <c r="G35" s="94">
        <v>106920830</v>
      </c>
      <c r="H35" s="94">
        <v>20</v>
      </c>
      <c r="J35" s="95">
        <f t="shared" si="3"/>
        <v>1</v>
      </c>
      <c r="K35" s="96">
        <f t="shared" si="4"/>
        <v>20</v>
      </c>
      <c r="L35" s="139">
        <f t="shared" si="5"/>
        <v>0</v>
      </c>
      <c r="M35" s="67"/>
      <c r="N35" s="70"/>
      <c r="O35" s="70"/>
      <c r="P35" s="113"/>
      <c r="Q35" s="114"/>
      <c r="R35" s="67"/>
      <c r="S35" s="70"/>
      <c r="T35" s="70"/>
      <c r="U35" s="113"/>
      <c r="V35" s="114"/>
      <c r="W35" s="67"/>
      <c r="X35" s="70"/>
      <c r="Y35" s="70"/>
      <c r="Z35" s="113"/>
      <c r="AA35" s="114"/>
      <c r="AB35" s="67"/>
      <c r="AC35" s="67"/>
      <c r="AD35" s="67"/>
    </row>
    <row r="36" spans="1:30" x14ac:dyDescent="0.3">
      <c r="A36" s="57">
        <v>2018</v>
      </c>
      <c r="B36" s="57" t="s">
        <v>75</v>
      </c>
      <c r="C36" s="57" t="s">
        <v>121</v>
      </c>
      <c r="D36" s="57" t="s">
        <v>151</v>
      </c>
      <c r="E36" s="57">
        <v>6.2</v>
      </c>
      <c r="F36" s="57">
        <v>62</v>
      </c>
      <c r="G36" s="94">
        <v>171967150</v>
      </c>
      <c r="H36" s="94">
        <v>24</v>
      </c>
      <c r="J36" s="95">
        <f t="shared" si="3"/>
        <v>1</v>
      </c>
      <c r="K36" s="96">
        <f t="shared" si="4"/>
        <v>24</v>
      </c>
      <c r="L36" s="139">
        <f t="shared" si="5"/>
        <v>0</v>
      </c>
      <c r="M36" s="67"/>
      <c r="N36" s="70"/>
      <c r="O36" s="70"/>
      <c r="P36" s="113"/>
      <c r="Q36" s="114"/>
      <c r="R36" s="67"/>
      <c r="S36" s="70"/>
      <c r="T36" s="70"/>
      <c r="U36" s="113"/>
      <c r="V36" s="114"/>
      <c r="W36" s="67"/>
      <c r="X36" s="70"/>
      <c r="Y36" s="70"/>
      <c r="Z36" s="113"/>
      <c r="AA36" s="114"/>
      <c r="AB36" s="67"/>
      <c r="AC36" s="67"/>
      <c r="AD36" s="67"/>
    </row>
    <row r="37" spans="1:30" x14ac:dyDescent="0.3">
      <c r="A37" s="57">
        <v>2018</v>
      </c>
      <c r="B37" s="57" t="s">
        <v>75</v>
      </c>
      <c r="C37" s="57" t="s">
        <v>121</v>
      </c>
      <c r="D37" s="57" t="s">
        <v>152</v>
      </c>
      <c r="E37" s="57">
        <v>6.2</v>
      </c>
      <c r="F37" s="57">
        <v>62</v>
      </c>
      <c r="G37" s="94">
        <v>171967150</v>
      </c>
      <c r="H37" s="94">
        <v>24</v>
      </c>
      <c r="J37" s="95">
        <f t="shared" si="3"/>
        <v>1</v>
      </c>
      <c r="K37" s="96">
        <f t="shared" si="4"/>
        <v>24</v>
      </c>
      <c r="L37" s="139">
        <f t="shared" si="5"/>
        <v>0</v>
      </c>
      <c r="M37" s="67"/>
      <c r="N37" s="70"/>
      <c r="O37" s="70"/>
      <c r="P37" s="113"/>
      <c r="Q37" s="114"/>
      <c r="R37" s="67"/>
      <c r="S37" s="70"/>
      <c r="T37" s="70"/>
      <c r="U37" s="113"/>
      <c r="V37" s="114"/>
      <c r="W37" s="67"/>
      <c r="X37" s="70"/>
      <c r="Y37" s="70"/>
      <c r="Z37" s="113"/>
      <c r="AA37" s="114"/>
      <c r="AB37" s="67"/>
      <c r="AC37" s="67"/>
      <c r="AD37" s="67"/>
    </row>
    <row r="38" spans="1:30" x14ac:dyDescent="0.3">
      <c r="A38" s="57">
        <v>2018</v>
      </c>
      <c r="B38" s="57" t="s">
        <v>75</v>
      </c>
      <c r="C38" s="57" t="s">
        <v>121</v>
      </c>
      <c r="D38" s="57" t="s">
        <v>153</v>
      </c>
      <c r="E38" s="57">
        <v>6.2</v>
      </c>
      <c r="F38" s="57">
        <v>62</v>
      </c>
      <c r="G38" s="94">
        <v>171967150</v>
      </c>
      <c r="H38" s="94">
        <v>24</v>
      </c>
      <c r="J38" s="95">
        <f t="shared" si="3"/>
        <v>1</v>
      </c>
      <c r="K38" s="96">
        <f t="shared" si="4"/>
        <v>24</v>
      </c>
      <c r="L38" s="139">
        <f t="shared" si="5"/>
        <v>0</v>
      </c>
      <c r="M38" s="67"/>
      <c r="N38" s="70"/>
      <c r="O38" s="70"/>
      <c r="P38" s="113"/>
      <c r="Q38" s="114"/>
      <c r="R38" s="67"/>
      <c r="S38" s="70"/>
      <c r="T38" s="70"/>
      <c r="U38" s="113"/>
      <c r="V38" s="114"/>
      <c r="W38" s="67"/>
      <c r="X38" s="67"/>
      <c r="Y38" s="67"/>
      <c r="Z38" s="67"/>
      <c r="AA38" s="136"/>
      <c r="AB38" s="67"/>
      <c r="AC38" s="67"/>
      <c r="AD38" s="67"/>
    </row>
    <row r="39" spans="1:30" x14ac:dyDescent="0.3">
      <c r="A39" s="57">
        <v>2018</v>
      </c>
      <c r="B39" s="57" t="s">
        <v>75</v>
      </c>
      <c r="C39" s="57" t="s">
        <v>121</v>
      </c>
      <c r="D39" s="57" t="s">
        <v>154</v>
      </c>
      <c r="E39" s="57">
        <v>6.2</v>
      </c>
      <c r="F39" s="57">
        <v>62</v>
      </c>
      <c r="G39" s="94">
        <v>171967150</v>
      </c>
      <c r="H39" s="94">
        <v>24</v>
      </c>
      <c r="J39" s="95">
        <f t="shared" si="3"/>
        <v>1</v>
      </c>
      <c r="K39" s="96">
        <f t="shared" si="4"/>
        <v>24</v>
      </c>
      <c r="L39" s="139">
        <f t="shared" si="5"/>
        <v>0</v>
      </c>
      <c r="M39" s="67"/>
      <c r="N39" s="70"/>
      <c r="O39" s="70"/>
      <c r="P39" s="113"/>
      <c r="Q39" s="114"/>
      <c r="R39" s="67"/>
      <c r="S39" s="70"/>
      <c r="T39" s="70"/>
      <c r="U39" s="113"/>
      <c r="V39" s="114"/>
      <c r="W39" s="67"/>
      <c r="X39" s="67"/>
      <c r="Y39" s="67"/>
      <c r="Z39" s="67"/>
      <c r="AA39" s="67"/>
      <c r="AB39" s="67"/>
      <c r="AC39" s="67"/>
      <c r="AD39" s="67"/>
    </row>
    <row r="40" spans="1:30" x14ac:dyDescent="0.3">
      <c r="A40" s="57">
        <v>2018</v>
      </c>
      <c r="B40" s="57" t="s">
        <v>75</v>
      </c>
      <c r="C40" s="57" t="s">
        <v>121</v>
      </c>
      <c r="D40" s="57" t="s">
        <v>155</v>
      </c>
      <c r="E40" s="57">
        <v>6.2</v>
      </c>
      <c r="F40" s="57">
        <v>62</v>
      </c>
      <c r="G40" s="94">
        <v>171967150</v>
      </c>
      <c r="H40" s="94">
        <v>24</v>
      </c>
      <c r="J40" s="95">
        <f t="shared" si="3"/>
        <v>1</v>
      </c>
      <c r="K40" s="96">
        <f t="shared" si="4"/>
        <v>24</v>
      </c>
      <c r="L40" s="139">
        <f t="shared" si="5"/>
        <v>0</v>
      </c>
      <c r="M40" s="67"/>
      <c r="N40" s="70"/>
      <c r="O40" s="70"/>
      <c r="P40" s="113"/>
      <c r="Q40" s="114"/>
      <c r="R40" s="67"/>
      <c r="S40" s="70"/>
      <c r="T40" s="70"/>
      <c r="U40" s="113"/>
      <c r="V40" s="114"/>
      <c r="W40" s="67"/>
      <c r="X40" s="67"/>
      <c r="Y40" s="67"/>
      <c r="Z40" s="67"/>
      <c r="AA40" s="67"/>
      <c r="AB40" s="67"/>
      <c r="AC40" s="67"/>
      <c r="AD40" s="67"/>
    </row>
    <row r="41" spans="1:30" x14ac:dyDescent="0.3">
      <c r="A41" s="57">
        <v>2018</v>
      </c>
      <c r="B41" s="57" t="s">
        <v>75</v>
      </c>
      <c r="C41" s="57" t="s">
        <v>121</v>
      </c>
      <c r="D41" s="57" t="s">
        <v>156</v>
      </c>
      <c r="E41" s="57">
        <v>5.5</v>
      </c>
      <c r="F41" s="57">
        <v>55</v>
      </c>
      <c r="G41" s="94">
        <v>105523700</v>
      </c>
      <c r="H41" s="94">
        <v>20.952000000000002</v>
      </c>
      <c r="J41" s="95">
        <f t="shared" si="3"/>
        <v>1</v>
      </c>
      <c r="K41" s="96">
        <f t="shared" si="4"/>
        <v>20.952000000000002</v>
      </c>
      <c r="L41" s="139">
        <f t="shared" si="5"/>
        <v>0</v>
      </c>
      <c r="M41" s="67"/>
      <c r="N41" s="67"/>
      <c r="O41" s="67"/>
      <c r="P41" s="67"/>
      <c r="Q41" s="115"/>
      <c r="R41" s="67"/>
      <c r="S41" s="70"/>
      <c r="T41" s="70"/>
      <c r="U41" s="113"/>
      <c r="V41" s="114"/>
      <c r="W41" s="67"/>
      <c r="X41" s="67"/>
      <c r="Y41" s="67"/>
      <c r="Z41" s="67"/>
      <c r="AA41" s="67"/>
      <c r="AB41" s="67"/>
      <c r="AC41" s="67"/>
      <c r="AD41" s="67"/>
    </row>
    <row r="42" spans="1:30" x14ac:dyDescent="0.3">
      <c r="A42" s="57">
        <v>2018</v>
      </c>
      <c r="B42" s="57" t="s">
        <v>75</v>
      </c>
      <c r="C42" s="57" t="s">
        <v>121</v>
      </c>
      <c r="D42" s="57" t="s">
        <v>157</v>
      </c>
      <c r="E42" s="57">
        <v>5.5</v>
      </c>
      <c r="F42" s="57">
        <v>55</v>
      </c>
      <c r="G42" s="94">
        <v>105523700</v>
      </c>
      <c r="H42" s="94">
        <v>20.952000000000002</v>
      </c>
      <c r="J42" s="95">
        <f t="shared" si="3"/>
        <v>1</v>
      </c>
      <c r="K42" s="96">
        <f t="shared" si="4"/>
        <v>20.952000000000002</v>
      </c>
      <c r="L42" s="139">
        <f t="shared" si="5"/>
        <v>0</v>
      </c>
      <c r="M42" s="67"/>
      <c r="N42" s="67"/>
      <c r="O42" s="67"/>
      <c r="P42" s="67"/>
      <c r="Q42" s="67"/>
      <c r="R42" s="67"/>
      <c r="S42" s="70"/>
      <c r="T42" s="70"/>
      <c r="U42" s="113"/>
      <c r="V42" s="114"/>
      <c r="W42" s="67"/>
      <c r="X42" s="67"/>
      <c r="Y42" s="67"/>
      <c r="Z42" s="67"/>
      <c r="AA42" s="67"/>
      <c r="AB42" s="67"/>
      <c r="AC42" s="67"/>
      <c r="AD42" s="67"/>
    </row>
    <row r="43" spans="1:30" x14ac:dyDescent="0.3">
      <c r="A43" s="57">
        <v>2018</v>
      </c>
      <c r="B43" s="57" t="s">
        <v>75</v>
      </c>
      <c r="C43" s="57" t="s">
        <v>121</v>
      </c>
      <c r="D43" s="57" t="s">
        <v>158</v>
      </c>
      <c r="E43" s="57">
        <v>6.7</v>
      </c>
      <c r="F43" s="57">
        <v>67</v>
      </c>
      <c r="G43" s="94">
        <v>125911250</v>
      </c>
      <c r="H43" s="94">
        <v>25</v>
      </c>
      <c r="J43" s="95">
        <f t="shared" si="3"/>
        <v>1</v>
      </c>
      <c r="K43" s="96">
        <f t="shared" si="4"/>
        <v>25</v>
      </c>
      <c r="L43" s="139">
        <f t="shared" si="5"/>
        <v>0</v>
      </c>
      <c r="M43" s="67"/>
      <c r="N43" s="142"/>
      <c r="O43" s="143"/>
      <c r="P43" s="67"/>
      <c r="Q43" s="67"/>
      <c r="R43" s="67"/>
      <c r="S43" s="70"/>
      <c r="T43" s="70"/>
      <c r="U43" s="113"/>
      <c r="V43" s="114"/>
      <c r="W43" s="67"/>
      <c r="X43" s="67"/>
      <c r="Y43" s="67"/>
      <c r="Z43" s="67"/>
      <c r="AA43" s="67"/>
      <c r="AB43" s="67"/>
      <c r="AC43" s="67"/>
      <c r="AD43" s="67"/>
    </row>
    <row r="44" spans="1:30" x14ac:dyDescent="0.3">
      <c r="A44" s="57">
        <v>2018</v>
      </c>
      <c r="B44" s="57" t="s">
        <v>77</v>
      </c>
      <c r="C44" s="57" t="s">
        <v>121</v>
      </c>
      <c r="D44" s="57" t="s">
        <v>159</v>
      </c>
      <c r="E44" s="57">
        <v>13.3</v>
      </c>
      <c r="F44" s="57">
        <v>40</v>
      </c>
      <c r="G44" s="94">
        <v>170745000</v>
      </c>
      <c r="H44" s="94">
        <v>23.1</v>
      </c>
      <c r="J44" s="95">
        <f t="shared" si="3"/>
        <v>0.3007518796992481</v>
      </c>
      <c r="K44" s="96">
        <f t="shared" si="4"/>
        <v>6.9473684210526319</v>
      </c>
      <c r="L44" s="139">
        <f t="shared" si="5"/>
        <v>16.152631578947371</v>
      </c>
      <c r="M44" s="67"/>
      <c r="N44" s="144"/>
      <c r="O44" s="144"/>
      <c r="P44" s="67"/>
      <c r="Q44" s="67"/>
      <c r="R44" s="67"/>
      <c r="S44" s="70"/>
      <c r="T44" s="70"/>
      <c r="U44" s="113"/>
      <c r="V44" s="114"/>
      <c r="W44" s="67"/>
      <c r="X44" s="67"/>
      <c r="Y44" s="67"/>
      <c r="Z44" s="67"/>
      <c r="AA44" s="67"/>
      <c r="AB44" s="67"/>
      <c r="AC44" s="67"/>
      <c r="AD44" s="67"/>
    </row>
    <row r="45" spans="1:30" x14ac:dyDescent="0.3">
      <c r="A45" s="57">
        <v>2018</v>
      </c>
      <c r="B45" s="57" t="s">
        <v>77</v>
      </c>
      <c r="C45" s="57" t="s">
        <v>121</v>
      </c>
      <c r="D45" s="57" t="s">
        <v>160</v>
      </c>
      <c r="E45" s="57">
        <v>14.6</v>
      </c>
      <c r="F45" s="57">
        <v>113</v>
      </c>
      <c r="G45" s="94">
        <v>132301000</v>
      </c>
      <c r="H45" s="94">
        <v>29.4</v>
      </c>
      <c r="J45" s="95">
        <f t="shared" si="3"/>
        <v>0.77397260273972612</v>
      </c>
      <c r="K45" s="96">
        <f t="shared" si="4"/>
        <v>22.754794520547946</v>
      </c>
      <c r="L45" s="139">
        <f t="shared" si="5"/>
        <v>6.6452054794520521</v>
      </c>
      <c r="M45" s="67"/>
      <c r="N45" s="144"/>
      <c r="O45" s="144"/>
      <c r="P45" s="67"/>
      <c r="Q45" s="67"/>
      <c r="R45" s="67"/>
      <c r="S45" s="70"/>
      <c r="T45" s="70"/>
      <c r="U45" s="113"/>
      <c r="V45" s="114"/>
      <c r="W45" s="67"/>
      <c r="X45" s="67"/>
      <c r="Y45" s="67"/>
      <c r="Z45" s="67"/>
      <c r="AA45" s="67"/>
      <c r="AB45" s="67"/>
      <c r="AC45" s="67"/>
      <c r="AD45" s="67"/>
    </row>
    <row r="46" spans="1:30" x14ac:dyDescent="0.3">
      <c r="A46" s="57">
        <v>2018</v>
      </c>
      <c r="B46" s="57" t="s">
        <v>77</v>
      </c>
      <c r="C46" s="57" t="s">
        <v>121</v>
      </c>
      <c r="D46" s="57" t="s">
        <v>161</v>
      </c>
      <c r="E46" s="57">
        <v>14.5</v>
      </c>
      <c r="F46" s="57">
        <v>110</v>
      </c>
      <c r="G46" s="94">
        <v>132301000</v>
      </c>
      <c r="H46" s="94">
        <v>29.4</v>
      </c>
      <c r="J46" s="95">
        <f t="shared" si="3"/>
        <v>0.75862068965517238</v>
      </c>
      <c r="K46" s="96">
        <f t="shared" si="4"/>
        <v>22.303448275862067</v>
      </c>
      <c r="L46" s="139">
        <f t="shared" si="5"/>
        <v>7.0965517241379317</v>
      </c>
      <c r="M46" s="67"/>
      <c r="N46" s="144"/>
      <c r="O46" s="144"/>
      <c r="P46" s="67"/>
      <c r="Q46" s="67"/>
      <c r="R46" s="67"/>
      <c r="S46" s="70"/>
      <c r="T46" s="70"/>
      <c r="U46" s="113"/>
      <c r="V46" s="114"/>
      <c r="W46" s="67"/>
      <c r="X46" s="67"/>
      <c r="Y46" s="67"/>
      <c r="Z46" s="67"/>
      <c r="AA46" s="67"/>
      <c r="AB46" s="67"/>
      <c r="AC46" s="67"/>
      <c r="AD46" s="67"/>
    </row>
    <row r="47" spans="1:30" x14ac:dyDescent="0.3">
      <c r="A47" s="57">
        <v>2018</v>
      </c>
      <c r="B47" s="57" t="s">
        <v>77</v>
      </c>
      <c r="C47" s="57" t="s">
        <v>121</v>
      </c>
      <c r="D47" s="57" t="s">
        <v>162</v>
      </c>
      <c r="E47" s="57">
        <v>4</v>
      </c>
      <c r="F47" s="57">
        <v>12</v>
      </c>
      <c r="G47" s="94">
        <v>37800000</v>
      </c>
      <c r="H47" s="94">
        <v>8.4</v>
      </c>
      <c r="J47" s="95">
        <f t="shared" si="3"/>
        <v>0.30000000000000004</v>
      </c>
      <c r="K47" s="96">
        <f t="shared" si="4"/>
        <v>2.5200000000000005</v>
      </c>
      <c r="L47" s="139">
        <f t="shared" si="5"/>
        <v>5.88</v>
      </c>
      <c r="M47" s="67"/>
      <c r="N47" s="144"/>
      <c r="O47" s="144"/>
      <c r="P47" s="67"/>
      <c r="Q47" s="67"/>
      <c r="R47" s="67"/>
      <c r="S47" s="70"/>
      <c r="T47" s="70"/>
      <c r="U47" s="113"/>
      <c r="V47" s="114"/>
      <c r="W47" s="67"/>
      <c r="X47" s="67"/>
      <c r="Y47" s="67"/>
      <c r="Z47" s="67"/>
      <c r="AA47" s="67"/>
      <c r="AB47" s="67"/>
      <c r="AC47" s="67"/>
      <c r="AD47" s="67"/>
    </row>
    <row r="48" spans="1:30" x14ac:dyDescent="0.3">
      <c r="A48" s="57">
        <v>2018</v>
      </c>
      <c r="B48" s="57" t="s">
        <v>77</v>
      </c>
      <c r="C48" s="57" t="s">
        <v>121</v>
      </c>
      <c r="D48" s="57" t="s">
        <v>163</v>
      </c>
      <c r="E48" s="57">
        <v>15.3</v>
      </c>
      <c r="F48" s="57">
        <v>46</v>
      </c>
      <c r="G48" s="94">
        <v>167301350</v>
      </c>
      <c r="H48" s="94">
        <v>29.4</v>
      </c>
      <c r="J48" s="95">
        <f t="shared" si="3"/>
        <v>0.30065359477124187</v>
      </c>
      <c r="K48" s="96">
        <f t="shared" si="4"/>
        <v>8.8392156862745104</v>
      </c>
      <c r="L48" s="139">
        <f t="shared" si="5"/>
        <v>20.560784313725488</v>
      </c>
      <c r="M48" s="67"/>
      <c r="N48" s="144"/>
      <c r="O48" s="144"/>
      <c r="P48" s="67"/>
      <c r="Q48" s="67"/>
      <c r="R48" s="67"/>
      <c r="S48" s="70"/>
      <c r="T48" s="70"/>
      <c r="U48" s="113"/>
      <c r="V48" s="114"/>
      <c r="W48" s="67"/>
      <c r="X48" s="67"/>
      <c r="Y48" s="67"/>
      <c r="Z48" s="67"/>
      <c r="AA48" s="67"/>
      <c r="AB48" s="67"/>
      <c r="AC48" s="67"/>
      <c r="AD48" s="67"/>
    </row>
    <row r="49" spans="1:30" x14ac:dyDescent="0.3">
      <c r="A49" s="57">
        <v>2018</v>
      </c>
      <c r="B49" s="57" t="s">
        <v>77</v>
      </c>
      <c r="C49" s="57" t="s">
        <v>121</v>
      </c>
      <c r="D49" s="57" t="s">
        <v>164</v>
      </c>
      <c r="E49" s="57">
        <v>14.9</v>
      </c>
      <c r="F49" s="57">
        <v>45</v>
      </c>
      <c r="G49" s="94">
        <v>167101350</v>
      </c>
      <c r="H49" s="94">
        <v>29.4</v>
      </c>
      <c r="J49" s="95">
        <f t="shared" si="3"/>
        <v>0.30201342281879195</v>
      </c>
      <c r="K49" s="96">
        <f t="shared" si="4"/>
        <v>8.8791946308724832</v>
      </c>
      <c r="L49" s="139">
        <f t="shared" si="5"/>
        <v>20.520805369127515</v>
      </c>
      <c r="M49" s="67"/>
      <c r="N49" s="144"/>
      <c r="O49" s="144"/>
      <c r="P49" s="67"/>
      <c r="Q49" s="67"/>
      <c r="R49" s="67"/>
      <c r="S49" s="67"/>
      <c r="T49" s="67"/>
      <c r="U49" s="67"/>
      <c r="V49" s="115"/>
      <c r="W49" s="67"/>
      <c r="X49" s="67"/>
      <c r="Y49" s="67"/>
      <c r="Z49" s="67"/>
      <c r="AA49" s="67"/>
      <c r="AB49" s="67"/>
      <c r="AC49" s="67"/>
      <c r="AD49" s="67"/>
    </row>
    <row r="50" spans="1:30" x14ac:dyDescent="0.3">
      <c r="A50" s="57">
        <v>2018</v>
      </c>
      <c r="B50" s="57" t="s">
        <v>77</v>
      </c>
      <c r="C50" s="57" t="s">
        <v>121</v>
      </c>
      <c r="D50" s="57" t="s">
        <v>165</v>
      </c>
      <c r="E50" s="57">
        <v>16.899999999999999</v>
      </c>
      <c r="F50" s="57">
        <v>88</v>
      </c>
      <c r="G50" s="94">
        <v>164569750</v>
      </c>
      <c r="H50" s="94">
        <v>29.4</v>
      </c>
      <c r="J50" s="95">
        <f t="shared" si="3"/>
        <v>0.52071005917159774</v>
      </c>
      <c r="K50" s="96">
        <f t="shared" si="4"/>
        <v>15.308875739644973</v>
      </c>
      <c r="L50" s="139">
        <f t="shared" si="5"/>
        <v>14.091124260355025</v>
      </c>
      <c r="M50" s="67"/>
      <c r="N50" s="144"/>
      <c r="O50" s="144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x14ac:dyDescent="0.3">
      <c r="A51" s="57">
        <v>2018</v>
      </c>
      <c r="B51" s="57" t="s">
        <v>77</v>
      </c>
      <c r="C51" s="57" t="s">
        <v>121</v>
      </c>
      <c r="D51" s="57" t="s">
        <v>166</v>
      </c>
      <c r="E51" s="57">
        <v>17</v>
      </c>
      <c r="F51" s="57">
        <v>89</v>
      </c>
      <c r="G51" s="94">
        <v>167301350</v>
      </c>
      <c r="H51" s="94">
        <v>29.4</v>
      </c>
      <c r="J51" s="95">
        <f t="shared" si="3"/>
        <v>0.52352941176470591</v>
      </c>
      <c r="K51" s="96">
        <f t="shared" si="4"/>
        <v>15.391764705882354</v>
      </c>
      <c r="L51" s="139">
        <f t="shared" si="5"/>
        <v>14.008235294117645</v>
      </c>
      <c r="M51" s="67"/>
      <c r="N51" s="144"/>
      <c r="O51" s="144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x14ac:dyDescent="0.3">
      <c r="A52" s="57">
        <v>2018</v>
      </c>
      <c r="B52" s="57" t="s">
        <v>77</v>
      </c>
      <c r="C52" s="57" t="s">
        <v>121</v>
      </c>
      <c r="D52" s="57" t="s">
        <v>167</v>
      </c>
      <c r="E52" s="57">
        <v>16.2</v>
      </c>
      <c r="F52" s="57">
        <v>85</v>
      </c>
      <c r="G52" s="94">
        <v>164569550</v>
      </c>
      <c r="H52" s="94">
        <v>29.4</v>
      </c>
      <c r="J52" s="95">
        <f t="shared" si="3"/>
        <v>0.52469135802469136</v>
      </c>
      <c r="K52" s="96">
        <f t="shared" si="4"/>
        <v>15.425925925925926</v>
      </c>
      <c r="L52" s="139">
        <f t="shared" si="5"/>
        <v>13.974074074074073</v>
      </c>
      <c r="M52" s="67"/>
      <c r="N52" s="144"/>
      <c r="O52" s="144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x14ac:dyDescent="0.3">
      <c r="A53" s="57">
        <v>2018</v>
      </c>
      <c r="B53" s="57" t="s">
        <v>77</v>
      </c>
      <c r="C53" s="57" t="s">
        <v>121</v>
      </c>
      <c r="D53" s="57" t="s">
        <v>168</v>
      </c>
      <c r="E53" s="57">
        <v>17.2</v>
      </c>
      <c r="F53" s="57">
        <v>99</v>
      </c>
      <c r="G53" s="94">
        <v>164023430</v>
      </c>
      <c r="H53" s="94">
        <v>29.4</v>
      </c>
      <c r="J53" s="95">
        <f t="shared" ref="J53:J78" si="6">(F53*0.1)/E53</f>
        <v>0.57558139534883723</v>
      </c>
      <c r="K53" s="96">
        <f t="shared" ref="K53:K84" si="7">J53*H53</f>
        <v>16.922093023255815</v>
      </c>
      <c r="L53" s="139">
        <f t="shared" ref="L53:L84" si="8">H53-K53</f>
        <v>12.477906976744183</v>
      </c>
      <c r="M53" s="67"/>
      <c r="N53" s="144"/>
      <c r="O53" s="144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x14ac:dyDescent="0.3">
      <c r="A54" s="57">
        <v>2018</v>
      </c>
      <c r="B54" s="57" t="s">
        <v>77</v>
      </c>
      <c r="C54" s="57" t="s">
        <v>121</v>
      </c>
      <c r="D54" s="57" t="s">
        <v>169</v>
      </c>
      <c r="E54" s="57">
        <v>41.2</v>
      </c>
      <c r="F54" s="57">
        <v>400</v>
      </c>
      <c r="G54" s="94">
        <v>238388000</v>
      </c>
      <c r="H54" s="94">
        <v>69.3</v>
      </c>
      <c r="J54" s="95">
        <f t="shared" si="6"/>
        <v>0.97087378640776689</v>
      </c>
      <c r="K54" s="96">
        <f t="shared" si="7"/>
        <v>67.281553398058236</v>
      </c>
      <c r="L54" s="139">
        <f t="shared" si="8"/>
        <v>2.0184466019417613</v>
      </c>
      <c r="M54" s="67"/>
      <c r="N54" s="144"/>
      <c r="O54" s="144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x14ac:dyDescent="0.3">
      <c r="A55" s="57">
        <v>2018</v>
      </c>
      <c r="B55" s="57" t="s">
        <v>77</v>
      </c>
      <c r="C55" s="57" t="s">
        <v>121</v>
      </c>
      <c r="D55" s="57" t="s">
        <v>170</v>
      </c>
      <c r="E55" s="57">
        <v>40.299999999999997</v>
      </c>
      <c r="F55" s="57">
        <v>391</v>
      </c>
      <c r="G55" s="94">
        <v>227806000</v>
      </c>
      <c r="H55" s="94">
        <v>65.834999999999994</v>
      </c>
      <c r="J55" s="95">
        <f t="shared" si="6"/>
        <v>0.97022332506203479</v>
      </c>
      <c r="K55" s="96">
        <f t="shared" si="7"/>
        <v>63.874652605459055</v>
      </c>
      <c r="L55" s="139">
        <f t="shared" si="8"/>
        <v>1.9603473945409391</v>
      </c>
      <c r="M55" s="67"/>
      <c r="N55" s="144"/>
      <c r="O55" s="144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x14ac:dyDescent="0.3">
      <c r="A56" s="57">
        <v>2018</v>
      </c>
      <c r="B56" s="57" t="s">
        <v>77</v>
      </c>
      <c r="C56" s="57" t="s">
        <v>121</v>
      </c>
      <c r="D56" s="57" t="s">
        <v>171</v>
      </c>
      <c r="E56" s="57">
        <v>33.5</v>
      </c>
      <c r="F56" s="57">
        <v>325</v>
      </c>
      <c r="G56" s="94">
        <v>206642000</v>
      </c>
      <c r="H56" s="94">
        <v>58.905000000000001</v>
      </c>
      <c r="J56" s="95">
        <f t="shared" si="6"/>
        <v>0.97014925373134331</v>
      </c>
      <c r="K56" s="96">
        <f t="shared" si="7"/>
        <v>57.146641791044779</v>
      </c>
      <c r="L56" s="139">
        <f t="shared" si="8"/>
        <v>1.7583582089552223</v>
      </c>
      <c r="M56" s="67"/>
      <c r="N56" s="142"/>
      <c r="O56" s="143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x14ac:dyDescent="0.3">
      <c r="A57" s="57">
        <v>2018</v>
      </c>
      <c r="B57" s="57" t="s">
        <v>77</v>
      </c>
      <c r="C57" s="57" t="s">
        <v>121</v>
      </c>
      <c r="D57" s="57" t="s">
        <v>172</v>
      </c>
      <c r="E57" s="57">
        <v>19.7</v>
      </c>
      <c r="F57" s="57">
        <v>91</v>
      </c>
      <c r="G57" s="94">
        <v>122818000</v>
      </c>
      <c r="H57" s="94">
        <v>34.65</v>
      </c>
      <c r="J57" s="95">
        <f t="shared" si="6"/>
        <v>0.46192893401015228</v>
      </c>
      <c r="K57" s="96">
        <f t="shared" si="7"/>
        <v>16.005837563451777</v>
      </c>
      <c r="L57" s="139">
        <f t="shared" si="8"/>
        <v>18.644162436548221</v>
      </c>
      <c r="M57" s="67"/>
      <c r="N57" s="142"/>
      <c r="O57" s="143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x14ac:dyDescent="0.3">
      <c r="A58" s="57">
        <v>2018</v>
      </c>
      <c r="B58" s="57" t="s">
        <v>77</v>
      </c>
      <c r="C58" s="57" t="s">
        <v>121</v>
      </c>
      <c r="D58" s="57" t="s">
        <v>173</v>
      </c>
      <c r="E58" s="57">
        <v>13.4</v>
      </c>
      <c r="F58" s="57">
        <v>130</v>
      </c>
      <c r="G58" s="94">
        <v>87217000</v>
      </c>
      <c r="H58" s="94">
        <v>24.254999999999999</v>
      </c>
      <c r="J58" s="95">
        <f t="shared" si="6"/>
        <v>0.97014925373134331</v>
      </c>
      <c r="K58" s="96">
        <f t="shared" si="7"/>
        <v>23.530970149253729</v>
      </c>
      <c r="L58" s="139">
        <f t="shared" si="8"/>
        <v>0.72402985074626969</v>
      </c>
      <c r="M58" s="67"/>
      <c r="N58" s="142"/>
      <c r="O58" s="143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x14ac:dyDescent="0.3">
      <c r="A59" s="57">
        <v>2018</v>
      </c>
      <c r="B59" s="57" t="s">
        <v>77</v>
      </c>
      <c r="C59" s="57" t="s">
        <v>121</v>
      </c>
      <c r="D59" s="57" t="s">
        <v>174</v>
      </c>
      <c r="E59" s="57">
        <v>5.9</v>
      </c>
      <c r="F59" s="57">
        <v>18</v>
      </c>
      <c r="G59" s="94">
        <v>90996000</v>
      </c>
      <c r="H59" s="94">
        <v>10.5</v>
      </c>
      <c r="J59" s="95">
        <f t="shared" si="6"/>
        <v>0.30508474576271183</v>
      </c>
      <c r="K59" s="96">
        <f t="shared" si="7"/>
        <v>3.203389830508474</v>
      </c>
      <c r="L59" s="139">
        <f t="shared" si="8"/>
        <v>7.296610169491526</v>
      </c>
      <c r="M59" s="67"/>
      <c r="N59" s="142"/>
      <c r="O59" s="143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x14ac:dyDescent="0.3">
      <c r="A60" s="57">
        <v>2018</v>
      </c>
      <c r="B60" s="57" t="s">
        <v>77</v>
      </c>
      <c r="C60" s="57" t="s">
        <v>121</v>
      </c>
      <c r="D60" s="57" t="s">
        <v>175</v>
      </c>
      <c r="E60" s="57">
        <v>11.7</v>
      </c>
      <c r="F60" s="57">
        <v>36</v>
      </c>
      <c r="G60" s="94">
        <v>159116000</v>
      </c>
      <c r="H60" s="94">
        <v>21</v>
      </c>
      <c r="J60" s="95">
        <f t="shared" si="6"/>
        <v>0.30769230769230771</v>
      </c>
      <c r="K60" s="96">
        <f t="shared" si="7"/>
        <v>6.4615384615384617</v>
      </c>
      <c r="L60" s="139">
        <f t="shared" si="8"/>
        <v>14.538461538461538</v>
      </c>
      <c r="M60" s="67"/>
      <c r="N60" s="144"/>
      <c r="O60" s="144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x14ac:dyDescent="0.3">
      <c r="A61" s="57">
        <v>2018</v>
      </c>
      <c r="B61" s="57" t="s">
        <v>77</v>
      </c>
      <c r="C61" s="57" t="s">
        <v>121</v>
      </c>
      <c r="D61" s="57" t="s">
        <v>176</v>
      </c>
      <c r="E61" s="57">
        <v>8.5</v>
      </c>
      <c r="F61" s="57">
        <v>26</v>
      </c>
      <c r="G61" s="94">
        <v>116754000</v>
      </c>
      <c r="H61" s="94">
        <v>14.7</v>
      </c>
      <c r="J61" s="95">
        <f t="shared" si="6"/>
        <v>0.30588235294117649</v>
      </c>
      <c r="K61" s="96">
        <f t="shared" si="7"/>
        <v>4.4964705882352947</v>
      </c>
      <c r="L61" s="139">
        <f t="shared" si="8"/>
        <v>10.203529411764706</v>
      </c>
      <c r="M61" s="67"/>
      <c r="N61" s="144"/>
      <c r="O61" s="144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x14ac:dyDescent="0.3">
      <c r="A62" s="57">
        <v>2018</v>
      </c>
      <c r="B62" s="57" t="s">
        <v>77</v>
      </c>
      <c r="C62" s="57" t="s">
        <v>121</v>
      </c>
      <c r="D62" s="57" t="s">
        <v>177</v>
      </c>
      <c r="E62" s="57">
        <v>8.4</v>
      </c>
      <c r="F62" s="57">
        <v>84</v>
      </c>
      <c r="G62" s="94">
        <v>65800000</v>
      </c>
      <c r="H62" s="94">
        <v>18.8</v>
      </c>
      <c r="J62" s="95">
        <f t="shared" si="6"/>
        <v>1</v>
      </c>
      <c r="K62" s="96">
        <f t="shared" si="7"/>
        <v>18.8</v>
      </c>
      <c r="L62" s="139">
        <f t="shared" si="8"/>
        <v>0</v>
      </c>
      <c r="M62" s="67"/>
      <c r="N62" s="144"/>
      <c r="O62" s="144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x14ac:dyDescent="0.3">
      <c r="A63" s="57">
        <v>2018</v>
      </c>
      <c r="B63" s="57" t="s">
        <v>77</v>
      </c>
      <c r="C63" s="57" t="s">
        <v>121</v>
      </c>
      <c r="D63" s="57" t="s">
        <v>178</v>
      </c>
      <c r="E63" s="57">
        <v>11.2</v>
      </c>
      <c r="F63" s="57">
        <v>112</v>
      </c>
      <c r="G63" s="94">
        <v>82250000</v>
      </c>
      <c r="H63" s="94">
        <v>23.5</v>
      </c>
      <c r="J63" s="95">
        <f t="shared" si="6"/>
        <v>1.0000000000000002</v>
      </c>
      <c r="K63" s="96">
        <f t="shared" si="7"/>
        <v>23.500000000000004</v>
      </c>
      <c r="L63" s="139">
        <f t="shared" si="8"/>
        <v>0</v>
      </c>
      <c r="M63" s="67"/>
      <c r="N63" s="144"/>
      <c r="O63" s="144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x14ac:dyDescent="0.3">
      <c r="A64" s="57">
        <v>2018</v>
      </c>
      <c r="B64" s="57" t="s">
        <v>77</v>
      </c>
      <c r="C64" s="57" t="s">
        <v>121</v>
      </c>
      <c r="D64" s="57" t="s">
        <v>179</v>
      </c>
      <c r="E64" s="57">
        <v>11.8</v>
      </c>
      <c r="F64" s="57">
        <v>118</v>
      </c>
      <c r="G64" s="94">
        <v>90475000</v>
      </c>
      <c r="H64" s="94">
        <v>25.85</v>
      </c>
      <c r="J64" s="95">
        <f t="shared" si="6"/>
        <v>1</v>
      </c>
      <c r="K64" s="96">
        <f t="shared" si="7"/>
        <v>25.85</v>
      </c>
      <c r="L64" s="139">
        <f t="shared" si="8"/>
        <v>0</v>
      </c>
      <c r="M64" s="67"/>
      <c r="N64" s="144"/>
      <c r="O64" s="144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x14ac:dyDescent="0.3">
      <c r="A65" s="57">
        <v>2018</v>
      </c>
      <c r="B65" s="57" t="s">
        <v>77</v>
      </c>
      <c r="C65" s="57" t="s">
        <v>121</v>
      </c>
      <c r="D65" s="57" t="s">
        <v>180</v>
      </c>
      <c r="E65" s="57">
        <v>7.6</v>
      </c>
      <c r="F65" s="57">
        <v>76</v>
      </c>
      <c r="G65" s="94">
        <v>57575000</v>
      </c>
      <c r="H65" s="94">
        <v>16.45</v>
      </c>
      <c r="J65" s="95">
        <f t="shared" si="6"/>
        <v>1.0000000000000002</v>
      </c>
      <c r="K65" s="96">
        <f t="shared" si="7"/>
        <v>16.450000000000003</v>
      </c>
      <c r="L65" s="139">
        <f t="shared" si="8"/>
        <v>0</v>
      </c>
      <c r="M65" s="67"/>
      <c r="N65" s="144"/>
      <c r="O65" s="144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x14ac:dyDescent="0.3">
      <c r="A66" s="57">
        <v>2018</v>
      </c>
      <c r="B66" s="57" t="s">
        <v>77</v>
      </c>
      <c r="C66" s="57" t="s">
        <v>121</v>
      </c>
      <c r="D66" s="57" t="s">
        <v>181</v>
      </c>
      <c r="E66" s="57">
        <v>15.7</v>
      </c>
      <c r="F66" s="57">
        <v>83</v>
      </c>
      <c r="G66" s="94">
        <v>127897510</v>
      </c>
      <c r="H66" s="94">
        <v>31.184999999999999</v>
      </c>
      <c r="J66" s="95">
        <f t="shared" si="6"/>
        <v>0.52866242038216571</v>
      </c>
      <c r="K66" s="96">
        <f t="shared" si="7"/>
        <v>16.486337579617835</v>
      </c>
      <c r="L66" s="139">
        <f t="shared" si="8"/>
        <v>14.698662420382163</v>
      </c>
      <c r="M66" s="67"/>
      <c r="N66" s="142"/>
      <c r="O66" s="143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x14ac:dyDescent="0.3">
      <c r="A67" s="57">
        <v>2018</v>
      </c>
      <c r="B67" s="57" t="s">
        <v>77</v>
      </c>
      <c r="C67" s="57" t="s">
        <v>121</v>
      </c>
      <c r="D67" s="57" t="s">
        <v>182</v>
      </c>
      <c r="E67" s="57">
        <v>15.4</v>
      </c>
      <c r="F67" s="57">
        <v>83</v>
      </c>
      <c r="G67" s="94">
        <v>127897510</v>
      </c>
      <c r="H67" s="94">
        <v>31.184999999999999</v>
      </c>
      <c r="J67" s="95">
        <f t="shared" si="6"/>
        <v>0.53896103896103897</v>
      </c>
      <c r="K67" s="96">
        <f t="shared" si="7"/>
        <v>16.807500000000001</v>
      </c>
      <c r="L67" s="139">
        <f t="shared" si="8"/>
        <v>14.377499999999998</v>
      </c>
      <c r="M67" s="67"/>
      <c r="N67" s="142"/>
      <c r="O67" s="143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x14ac:dyDescent="0.3">
      <c r="A68" s="57">
        <v>2018</v>
      </c>
      <c r="B68" s="57" t="s">
        <v>77</v>
      </c>
      <c r="C68" s="57" t="s">
        <v>121</v>
      </c>
      <c r="D68" s="57" t="s">
        <v>183</v>
      </c>
      <c r="E68" s="57">
        <v>16.899999999999999</v>
      </c>
      <c r="F68" s="57">
        <v>127</v>
      </c>
      <c r="G68" s="94">
        <v>190386530</v>
      </c>
      <c r="H68" s="94">
        <v>34.5</v>
      </c>
      <c r="J68" s="95">
        <f t="shared" si="6"/>
        <v>0.75147928994082858</v>
      </c>
      <c r="K68" s="96">
        <f t="shared" si="7"/>
        <v>25.926035502958587</v>
      </c>
      <c r="L68" s="139">
        <f t="shared" si="8"/>
        <v>8.5739644970414126</v>
      </c>
      <c r="M68" s="67"/>
      <c r="N68" s="142"/>
      <c r="O68" s="143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x14ac:dyDescent="0.3">
      <c r="A69" s="57">
        <v>2018</v>
      </c>
      <c r="B69" s="57" t="s">
        <v>77</v>
      </c>
      <c r="C69" s="57" t="s">
        <v>121</v>
      </c>
      <c r="D69" s="57" t="s">
        <v>184</v>
      </c>
      <c r="E69" s="57">
        <v>15.3</v>
      </c>
      <c r="F69" s="57">
        <v>59</v>
      </c>
      <c r="G69" s="94">
        <v>203078950</v>
      </c>
      <c r="H69" s="94">
        <v>36.799999999999997</v>
      </c>
      <c r="J69" s="95">
        <f t="shared" si="6"/>
        <v>0.38562091503267976</v>
      </c>
      <c r="K69" s="96">
        <f t="shared" si="7"/>
        <v>14.190849673202614</v>
      </c>
      <c r="L69" s="139">
        <f t="shared" si="8"/>
        <v>22.609150326797383</v>
      </c>
      <c r="M69" s="67"/>
      <c r="N69" s="142"/>
      <c r="O69" s="143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x14ac:dyDescent="0.3">
      <c r="A70" s="57">
        <v>2018</v>
      </c>
      <c r="B70" s="57" t="s">
        <v>77</v>
      </c>
      <c r="C70" s="57" t="s">
        <v>121</v>
      </c>
      <c r="D70" s="57" t="s">
        <v>185</v>
      </c>
      <c r="E70" s="57">
        <v>17.3</v>
      </c>
      <c r="F70" s="57">
        <v>112</v>
      </c>
      <c r="G70" s="94">
        <v>177694090</v>
      </c>
      <c r="H70" s="94">
        <v>32.200000000000003</v>
      </c>
      <c r="J70" s="95">
        <f t="shared" si="6"/>
        <v>0.64739884393063585</v>
      </c>
      <c r="K70" s="96">
        <f t="shared" si="7"/>
        <v>20.846242774566477</v>
      </c>
      <c r="L70" s="139">
        <f t="shared" si="8"/>
        <v>11.353757225433526</v>
      </c>
      <c r="M70" s="67"/>
      <c r="N70" s="142"/>
      <c r="O70" s="143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x14ac:dyDescent="0.3">
      <c r="A71" s="57">
        <v>2018</v>
      </c>
      <c r="B71" s="57" t="s">
        <v>77</v>
      </c>
      <c r="C71" s="57" t="s">
        <v>121</v>
      </c>
      <c r="D71" s="57" t="s">
        <v>186</v>
      </c>
      <c r="E71" s="57">
        <v>12.4</v>
      </c>
      <c r="F71" s="57">
        <v>112</v>
      </c>
      <c r="G71" s="94">
        <v>139616790</v>
      </c>
      <c r="H71" s="94">
        <v>25.3</v>
      </c>
      <c r="J71" s="95">
        <f t="shared" si="6"/>
        <v>0.90322580645161299</v>
      </c>
      <c r="K71" s="96">
        <f t="shared" si="7"/>
        <v>22.85161290322581</v>
      </c>
      <c r="L71" s="139">
        <f t="shared" si="8"/>
        <v>2.4483870967741908</v>
      </c>
      <c r="M71" s="67"/>
      <c r="N71" s="142"/>
      <c r="O71" s="143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x14ac:dyDescent="0.3">
      <c r="A72" s="57">
        <v>2018</v>
      </c>
      <c r="B72" s="57" t="s">
        <v>77</v>
      </c>
      <c r="C72" s="57" t="s">
        <v>121</v>
      </c>
      <c r="D72" s="57" t="s">
        <v>187</v>
      </c>
      <c r="E72" s="57">
        <v>4.7</v>
      </c>
      <c r="F72" s="57">
        <v>14</v>
      </c>
      <c r="G72" s="94">
        <v>37800000</v>
      </c>
      <c r="H72" s="94">
        <v>8.4</v>
      </c>
      <c r="J72" s="95">
        <f t="shared" si="6"/>
        <v>0.29787234042553196</v>
      </c>
      <c r="K72" s="96">
        <f t="shared" si="7"/>
        <v>2.5021276595744686</v>
      </c>
      <c r="L72" s="139">
        <f t="shared" si="8"/>
        <v>5.8978723404255318</v>
      </c>
      <c r="M72" s="67"/>
      <c r="N72" s="142"/>
      <c r="O72" s="143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x14ac:dyDescent="0.3">
      <c r="A73" s="57">
        <v>2018</v>
      </c>
      <c r="B73" s="57" t="s">
        <v>77</v>
      </c>
      <c r="C73" s="57" t="s">
        <v>121</v>
      </c>
      <c r="D73" s="57" t="s">
        <v>188</v>
      </c>
      <c r="E73" s="57">
        <v>4.8</v>
      </c>
      <c r="F73" s="57">
        <v>14</v>
      </c>
      <c r="G73" s="94">
        <v>37800000</v>
      </c>
      <c r="H73" s="94">
        <v>8.4</v>
      </c>
      <c r="J73" s="95">
        <f t="shared" si="6"/>
        <v>0.29166666666666669</v>
      </c>
      <c r="K73" s="96">
        <f t="shared" si="7"/>
        <v>2.4500000000000002</v>
      </c>
      <c r="L73" s="139">
        <f t="shared" si="8"/>
        <v>5.95</v>
      </c>
      <c r="M73" s="67"/>
      <c r="N73" s="142"/>
      <c r="O73" s="143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x14ac:dyDescent="0.3">
      <c r="A74" s="57">
        <v>2018</v>
      </c>
      <c r="B74" s="57" t="s">
        <v>77</v>
      </c>
      <c r="C74" s="57" t="s">
        <v>121</v>
      </c>
      <c r="D74" s="57" t="s">
        <v>189</v>
      </c>
      <c r="E74" s="57">
        <v>4.8</v>
      </c>
      <c r="F74" s="57">
        <v>14</v>
      </c>
      <c r="G74" s="94">
        <v>37800000</v>
      </c>
      <c r="H74" s="94">
        <v>8.4</v>
      </c>
      <c r="J74" s="95">
        <f t="shared" si="6"/>
        <v>0.29166666666666669</v>
      </c>
      <c r="K74" s="96">
        <f t="shared" si="7"/>
        <v>2.4500000000000002</v>
      </c>
      <c r="L74" s="139">
        <f t="shared" si="8"/>
        <v>5.95</v>
      </c>
      <c r="M74" s="67"/>
      <c r="N74" s="142"/>
      <c r="O74" s="143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x14ac:dyDescent="0.3">
      <c r="A75" s="57">
        <v>2018</v>
      </c>
      <c r="B75" s="57" t="s">
        <v>77</v>
      </c>
      <c r="C75" s="57" t="s">
        <v>121</v>
      </c>
      <c r="D75" s="57" t="s">
        <v>190</v>
      </c>
      <c r="E75" s="57">
        <v>4.7</v>
      </c>
      <c r="F75" s="57">
        <v>14</v>
      </c>
      <c r="G75" s="94">
        <v>37800000</v>
      </c>
      <c r="H75" s="94">
        <v>8.4</v>
      </c>
      <c r="J75" s="95">
        <f t="shared" si="6"/>
        <v>0.29787234042553196</v>
      </c>
      <c r="K75" s="96">
        <f t="shared" si="7"/>
        <v>2.5021276595744686</v>
      </c>
      <c r="L75" s="139">
        <f t="shared" si="8"/>
        <v>5.8978723404255318</v>
      </c>
      <c r="M75" s="67"/>
      <c r="N75" s="142"/>
      <c r="O75" s="143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x14ac:dyDescent="0.3">
      <c r="A76" s="57">
        <v>2018</v>
      </c>
      <c r="B76" s="57" t="s">
        <v>77</v>
      </c>
      <c r="C76" s="57" t="s">
        <v>121</v>
      </c>
      <c r="D76" s="57" t="s">
        <v>191</v>
      </c>
      <c r="E76" s="57">
        <v>4.5999999999999996</v>
      </c>
      <c r="F76" s="57">
        <v>14</v>
      </c>
      <c r="G76" s="94">
        <v>37800000</v>
      </c>
      <c r="H76" s="94">
        <v>8.4</v>
      </c>
      <c r="J76" s="95">
        <f t="shared" si="6"/>
        <v>0.3043478260869566</v>
      </c>
      <c r="K76" s="96">
        <f t="shared" si="7"/>
        <v>2.5565217391304356</v>
      </c>
      <c r="L76" s="139">
        <f t="shared" si="8"/>
        <v>5.8434782608695652</v>
      </c>
      <c r="M76" s="67"/>
      <c r="N76" s="144"/>
      <c r="O76" s="144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x14ac:dyDescent="0.3">
      <c r="A77" s="57">
        <v>2018</v>
      </c>
      <c r="B77" s="57" t="s">
        <v>77</v>
      </c>
      <c r="C77" s="57" t="s">
        <v>121</v>
      </c>
      <c r="D77" s="57" t="s">
        <v>192</v>
      </c>
      <c r="E77" s="57">
        <v>4</v>
      </c>
      <c r="F77" s="57">
        <v>12</v>
      </c>
      <c r="G77" s="94">
        <v>37800000</v>
      </c>
      <c r="H77" s="94">
        <v>8.4</v>
      </c>
      <c r="J77" s="95">
        <f t="shared" si="6"/>
        <v>0.30000000000000004</v>
      </c>
      <c r="K77" s="96">
        <f t="shared" si="7"/>
        <v>2.5200000000000005</v>
      </c>
      <c r="L77" s="139">
        <f t="shared" si="8"/>
        <v>5.88</v>
      </c>
      <c r="M77" s="67"/>
      <c r="N77" s="144"/>
      <c r="O77" s="144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ht="15" thickBot="1" x14ac:dyDescent="0.35">
      <c r="A78" s="57">
        <v>2018</v>
      </c>
      <c r="B78" s="57" t="s">
        <v>77</v>
      </c>
      <c r="C78" s="57" t="s">
        <v>121</v>
      </c>
      <c r="D78" s="57" t="s">
        <v>193</v>
      </c>
      <c r="E78" s="57">
        <v>3.9</v>
      </c>
      <c r="F78" s="57">
        <v>12</v>
      </c>
      <c r="G78" s="94">
        <v>37800000</v>
      </c>
      <c r="H78" s="94">
        <v>8.4</v>
      </c>
      <c r="J78" s="95">
        <f t="shared" si="6"/>
        <v>0.30769230769230776</v>
      </c>
      <c r="K78" s="96">
        <f t="shared" si="7"/>
        <v>2.5846153846153852</v>
      </c>
      <c r="L78" s="139">
        <f t="shared" si="8"/>
        <v>5.8153846153846152</v>
      </c>
      <c r="M78" s="67"/>
      <c r="N78" s="144"/>
      <c r="O78" s="144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ht="15" thickBot="1" x14ac:dyDescent="0.35">
      <c r="A79" s="51" t="s">
        <v>3</v>
      </c>
      <c r="B79" s="57"/>
      <c r="C79" s="57"/>
      <c r="D79" s="57"/>
      <c r="E79" s="57">
        <f>SUM(E21:E78)</f>
        <v>671.6999999999997</v>
      </c>
      <c r="F79" s="57">
        <f t="shared" ref="F79:H79" si="9">SUM(F21:F78)</f>
        <v>5087</v>
      </c>
      <c r="G79" s="48">
        <f t="shared" si="9"/>
        <v>7509470180</v>
      </c>
      <c r="H79" s="48">
        <f t="shared" si="9"/>
        <v>1527.1990000000003</v>
      </c>
      <c r="J79" t="s">
        <v>3</v>
      </c>
      <c r="K79" s="102"/>
      <c r="L79" s="140">
        <f>SUM(L21:L78)</f>
        <v>309.14141145372412</v>
      </c>
      <c r="M79" s="67"/>
      <c r="N79" s="142"/>
      <c r="O79" s="143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x14ac:dyDescent="0.3">
      <c r="K80" s="102"/>
      <c r="L80" s="103"/>
      <c r="M80" s="67"/>
      <c r="N80" s="142"/>
      <c r="O80" s="143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1:30" x14ac:dyDescent="0.3">
      <c r="K81" s="102"/>
      <c r="L81" s="103"/>
      <c r="M81" s="67"/>
      <c r="N81" s="142"/>
      <c r="O81" s="143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1:30" x14ac:dyDescent="0.3">
      <c r="K82" s="102"/>
      <c r="L82" s="103"/>
      <c r="M82" s="67"/>
      <c r="N82" s="142"/>
      <c r="O82" s="143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1:30" x14ac:dyDescent="0.3">
      <c r="K83" s="105"/>
      <c r="L83" s="105"/>
      <c r="M83" s="67"/>
      <c r="N83" s="144"/>
      <c r="O83" s="144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1:30" x14ac:dyDescent="0.3">
      <c r="K84" s="105"/>
      <c r="L84" s="105"/>
      <c r="M84" s="67"/>
      <c r="N84" s="144"/>
      <c r="O84" s="144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1:30" x14ac:dyDescent="0.3">
      <c r="K85" s="105"/>
      <c r="L85" s="105"/>
      <c r="M85" s="67"/>
      <c r="N85" s="144"/>
      <c r="O85" s="144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1:30" x14ac:dyDescent="0.3">
      <c r="K86" s="105"/>
      <c r="L86" s="105"/>
      <c r="M86" s="67"/>
      <c r="N86" s="144"/>
      <c r="O86" s="144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1:30" x14ac:dyDescent="0.3">
      <c r="K87" s="105"/>
      <c r="L87" s="105"/>
      <c r="M87" s="67"/>
      <c r="N87" s="144"/>
      <c r="O87" s="144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1:30" x14ac:dyDescent="0.3">
      <c r="K88" s="105"/>
      <c r="L88" s="105"/>
      <c r="M88" s="67"/>
      <c r="N88" s="144"/>
      <c r="O88" s="144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1:30" x14ac:dyDescent="0.3">
      <c r="K89" s="105"/>
      <c r="L89" s="105"/>
      <c r="M89" s="67"/>
      <c r="N89" s="144"/>
      <c r="O89" s="144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1:30" x14ac:dyDescent="0.3">
      <c r="K90" s="105"/>
      <c r="L90" s="105"/>
      <c r="M90" s="67"/>
      <c r="N90" s="144"/>
      <c r="O90" s="144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1:30" x14ac:dyDescent="0.3">
      <c r="K91" s="102"/>
      <c r="L91" s="103"/>
      <c r="M91" s="67"/>
      <c r="N91" s="142"/>
      <c r="O91" s="143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1:30" x14ac:dyDescent="0.3">
      <c r="K92" s="102"/>
      <c r="L92" s="103"/>
      <c r="M92" s="67"/>
      <c r="N92" s="142"/>
      <c r="O92" s="143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1:30" x14ac:dyDescent="0.3">
      <c r="K93" s="102"/>
      <c r="L93" s="103"/>
      <c r="M93" s="67"/>
      <c r="N93" s="142"/>
      <c r="O93" s="143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1:30" x14ac:dyDescent="0.3">
      <c r="K94" s="102"/>
      <c r="L94" s="103"/>
      <c r="M94" s="67"/>
      <c r="N94" s="142"/>
      <c r="O94" s="143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1:30" x14ac:dyDescent="0.3">
      <c r="K95" s="102"/>
      <c r="L95" s="103"/>
      <c r="M95" s="67"/>
      <c r="N95" s="142"/>
      <c r="O95" s="143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1:30" x14ac:dyDescent="0.3">
      <c r="K96" s="102"/>
      <c r="L96" s="103"/>
      <c r="M96" s="67"/>
      <c r="N96" s="142"/>
      <c r="O96" s="143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1:30" x14ac:dyDescent="0.3">
      <c r="K97" s="102"/>
      <c r="L97" s="103"/>
      <c r="M97" s="67"/>
      <c r="N97" s="142"/>
      <c r="O97" s="143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1:30" x14ac:dyDescent="0.3"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1:30" x14ac:dyDescent="0.3"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1:30" x14ac:dyDescent="0.3"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1:30" x14ac:dyDescent="0.3"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1:30" x14ac:dyDescent="0.3"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1:30" x14ac:dyDescent="0.3"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1:30" x14ac:dyDescent="0.3"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1:30" x14ac:dyDescent="0.3"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1:30" x14ac:dyDescent="0.3"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1:30" x14ac:dyDescent="0.3"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1:30" x14ac:dyDescent="0.3"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1:30" x14ac:dyDescent="0.3"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1:30" x14ac:dyDescent="0.3"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1:30" x14ac:dyDescent="0.3"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1:30" x14ac:dyDescent="0.3"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3:30" x14ac:dyDescent="0.3"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3:30" x14ac:dyDescent="0.3"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3:30" x14ac:dyDescent="0.3"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3:30" x14ac:dyDescent="0.3"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3:30" x14ac:dyDescent="0.3"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3:30" x14ac:dyDescent="0.3"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3:30" x14ac:dyDescent="0.3"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3:30" x14ac:dyDescent="0.3"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3:30" x14ac:dyDescent="0.3"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3:30" x14ac:dyDescent="0.3"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3:30" x14ac:dyDescent="0.3"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3:30" x14ac:dyDescent="0.3"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3:30" x14ac:dyDescent="0.3"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3:30" x14ac:dyDescent="0.3"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3:30" x14ac:dyDescent="0.3"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3:30" x14ac:dyDescent="0.3"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3:30" x14ac:dyDescent="0.3"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3:30" x14ac:dyDescent="0.3"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3:30" x14ac:dyDescent="0.3"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3:30" x14ac:dyDescent="0.3"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3:30" x14ac:dyDescent="0.3"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3:30" x14ac:dyDescent="0.3"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3:30" x14ac:dyDescent="0.3"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3:30" x14ac:dyDescent="0.3"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3:30" x14ac:dyDescent="0.3"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3:30" x14ac:dyDescent="0.3"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3:30" x14ac:dyDescent="0.3"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3:30" x14ac:dyDescent="0.3"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3:30" x14ac:dyDescent="0.3"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3:30" x14ac:dyDescent="0.3"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3:30" x14ac:dyDescent="0.3"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3:30" x14ac:dyDescent="0.3"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3:30" x14ac:dyDescent="0.3"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3:30" x14ac:dyDescent="0.3"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3:30" x14ac:dyDescent="0.3"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3:30" x14ac:dyDescent="0.3"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3:30" x14ac:dyDescent="0.3"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3:30" x14ac:dyDescent="0.3"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3:30" x14ac:dyDescent="0.3"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3:30" x14ac:dyDescent="0.3"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3:30" x14ac:dyDescent="0.3"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3:30" x14ac:dyDescent="0.3"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3:30" x14ac:dyDescent="0.3"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3:30" x14ac:dyDescent="0.3"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3:30" x14ac:dyDescent="0.3"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3:30" x14ac:dyDescent="0.3"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</sheetData>
  <mergeCells count="15">
    <mergeCell ref="N11:P11"/>
    <mergeCell ref="A19:H19"/>
    <mergeCell ref="J19:L19"/>
    <mergeCell ref="A1:H1"/>
    <mergeCell ref="J1:L1"/>
    <mergeCell ref="J2:K2"/>
    <mergeCell ref="A11:H11"/>
    <mergeCell ref="J11:L11"/>
    <mergeCell ref="J20:K20"/>
    <mergeCell ref="X24:AA24"/>
    <mergeCell ref="J12:K12"/>
    <mergeCell ref="N12:O12"/>
    <mergeCell ref="N18:Q18"/>
    <mergeCell ref="S18:V18"/>
    <mergeCell ref="X18:AA18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2F8ED-4542-4CDE-B926-D5EFAC22649D}">
  <dimension ref="F1:AD124"/>
  <sheetViews>
    <sheetView showGridLines="0" topLeftCell="A79" zoomScale="70" workbookViewId="0">
      <selection activeCell="I21" sqref="I21"/>
    </sheetView>
  </sheetViews>
  <sheetFormatPr defaultRowHeight="14.4" x14ac:dyDescent="0.3"/>
  <cols>
    <col min="9" max="9" width="37.33203125" bestFit="1" customWidth="1"/>
    <col min="12" max="12" width="16.109375" bestFit="1" customWidth="1"/>
    <col min="13" max="13" width="17.33203125" bestFit="1" customWidth="1"/>
    <col min="16" max="17" width="13.109375" customWidth="1"/>
    <col min="18" max="18" width="20.88671875" customWidth="1"/>
    <col min="20" max="20" width="10.5546875" customWidth="1"/>
    <col min="21" max="22" width="20.109375" customWidth="1"/>
    <col min="27" max="27" width="12.21875" customWidth="1"/>
    <col min="28" max="28" width="13.44140625" customWidth="1"/>
  </cols>
  <sheetData>
    <row r="1" spans="6:30" ht="15" thickBot="1" x14ac:dyDescent="0.35">
      <c r="F1" s="177" t="s">
        <v>55</v>
      </c>
      <c r="G1" s="178"/>
      <c r="H1" s="178"/>
      <c r="I1" s="178"/>
      <c r="J1" s="178"/>
      <c r="K1" s="178"/>
      <c r="L1" s="178"/>
      <c r="M1" s="178"/>
      <c r="P1" s="175" t="s">
        <v>74</v>
      </c>
      <c r="Q1" s="175"/>
      <c r="R1" s="175"/>
      <c r="T1" s="175" t="s">
        <v>41</v>
      </c>
      <c r="U1" s="175"/>
      <c r="V1" s="175"/>
      <c r="X1" s="67"/>
      <c r="Y1" s="172"/>
      <c r="Z1" s="172"/>
      <c r="AA1" s="172"/>
      <c r="AB1" s="172"/>
      <c r="AC1" s="67"/>
      <c r="AD1" s="67"/>
    </row>
    <row r="2" spans="6:30" ht="28.8" x14ac:dyDescent="0.3">
      <c r="F2" s="24" t="s">
        <v>28</v>
      </c>
      <c r="G2" s="24" t="s">
        <v>29</v>
      </c>
      <c r="H2" s="24" t="s">
        <v>23</v>
      </c>
      <c r="I2" s="24" t="s">
        <v>194</v>
      </c>
      <c r="J2" s="80" t="s">
        <v>33</v>
      </c>
      <c r="K2" s="80" t="s">
        <v>31</v>
      </c>
      <c r="L2" s="80" t="s">
        <v>195</v>
      </c>
      <c r="M2" s="80" t="s">
        <v>24</v>
      </c>
      <c r="P2" s="176" t="s">
        <v>34</v>
      </c>
      <c r="Q2" s="176"/>
      <c r="R2" s="45" t="s">
        <v>35</v>
      </c>
      <c r="T2" s="176" t="s">
        <v>34</v>
      </c>
      <c r="U2" s="176"/>
      <c r="V2" s="45" t="s">
        <v>35</v>
      </c>
      <c r="X2" s="67"/>
      <c r="Y2" s="68"/>
      <c r="Z2" s="68"/>
      <c r="AA2" s="68"/>
      <c r="AB2" s="68"/>
      <c r="AC2" s="67"/>
      <c r="AD2" s="67"/>
    </row>
    <row r="3" spans="6:30" x14ac:dyDescent="0.3">
      <c r="F3" s="57">
        <v>2019</v>
      </c>
      <c r="G3" s="57" t="s">
        <v>75</v>
      </c>
      <c r="H3" s="57" t="s">
        <v>8</v>
      </c>
      <c r="I3" s="57" t="s">
        <v>196</v>
      </c>
      <c r="J3" s="57">
        <v>22.5</v>
      </c>
      <c r="K3" s="57">
        <v>12.21</v>
      </c>
      <c r="L3" s="57">
        <v>86</v>
      </c>
      <c r="M3" s="57">
        <v>199</v>
      </c>
      <c r="N3" s="145"/>
      <c r="P3" s="146">
        <f t="shared" ref="P3:P30" si="0">(L3*0.1)/K3</f>
        <v>0.70434070434070428</v>
      </c>
      <c r="Q3" s="147">
        <f t="shared" ref="Q3:Q30" si="1">J3*P3</f>
        <v>15.847665847665846</v>
      </c>
      <c r="R3" s="49">
        <f>J3-Q3</f>
        <v>6.6523341523341539</v>
      </c>
      <c r="T3" s="148">
        <f>(L31*0.1)/K31</f>
        <v>0.65717415115005473</v>
      </c>
      <c r="U3" s="149">
        <f>J31*T3</f>
        <v>93.253012048192772</v>
      </c>
      <c r="V3" s="49">
        <f>J31-U3</f>
        <v>48.646987951807233</v>
      </c>
      <c r="X3" s="67"/>
      <c r="Y3" s="70"/>
      <c r="Z3" s="70"/>
      <c r="AA3" s="70"/>
      <c r="AB3" s="73"/>
      <c r="AC3" s="67"/>
      <c r="AD3" s="67"/>
    </row>
    <row r="4" spans="6:30" ht="15" thickBot="1" x14ac:dyDescent="0.35">
      <c r="F4" s="57">
        <v>2019</v>
      </c>
      <c r="G4" s="57" t="s">
        <v>75</v>
      </c>
      <c r="H4" s="57" t="s">
        <v>8</v>
      </c>
      <c r="I4" s="57" t="s">
        <v>197</v>
      </c>
      <c r="J4" s="57">
        <v>8.2989999999999995</v>
      </c>
      <c r="K4" s="57">
        <v>2.97</v>
      </c>
      <c r="L4" s="57">
        <v>29</v>
      </c>
      <c r="M4" s="57">
        <v>201.11</v>
      </c>
      <c r="N4" s="145"/>
      <c r="P4" s="146">
        <f t="shared" si="0"/>
        <v>0.97643097643097654</v>
      </c>
      <c r="Q4" s="147">
        <f t="shared" si="1"/>
        <v>8.1034006734006745</v>
      </c>
      <c r="R4" s="49">
        <f>J4-Q4</f>
        <v>0.195599326599325</v>
      </c>
      <c r="T4" s="148">
        <f>(L32*0.1)/K32</f>
        <v>5.7142857142857148E-2</v>
      </c>
      <c r="U4" s="149">
        <f>J32*T4</f>
        <v>2.0571428571428574</v>
      </c>
      <c r="V4" s="49">
        <f>J32-U4</f>
        <v>33.942857142857143</v>
      </c>
      <c r="X4" s="67"/>
      <c r="Y4" s="70"/>
      <c r="Z4" s="70"/>
      <c r="AA4" s="70"/>
      <c r="AB4" s="73"/>
      <c r="AC4" s="67"/>
      <c r="AD4" s="67"/>
    </row>
    <row r="5" spans="6:30" ht="15" thickBot="1" x14ac:dyDescent="0.35">
      <c r="F5" s="57">
        <v>2019</v>
      </c>
      <c r="G5" s="57" t="s">
        <v>75</v>
      </c>
      <c r="H5" s="57" t="s">
        <v>8</v>
      </c>
      <c r="I5" s="57" t="s">
        <v>198</v>
      </c>
      <c r="J5" s="57">
        <v>24</v>
      </c>
      <c r="K5" s="57">
        <v>13.9</v>
      </c>
      <c r="L5" s="57">
        <v>139</v>
      </c>
      <c r="M5" s="57">
        <v>198.88</v>
      </c>
      <c r="N5" s="145"/>
      <c r="P5" s="146">
        <f t="shared" si="0"/>
        <v>1</v>
      </c>
      <c r="Q5" s="147">
        <f t="shared" si="1"/>
        <v>24</v>
      </c>
      <c r="R5" s="49">
        <f>J5-Q5</f>
        <v>0</v>
      </c>
      <c r="T5" t="s">
        <v>3</v>
      </c>
      <c r="V5" s="150">
        <f>SUM(V3:V4)</f>
        <v>82.589845094664383</v>
      </c>
      <c r="X5" s="67"/>
      <c r="Y5" s="70"/>
      <c r="Z5" s="70"/>
      <c r="AA5" s="70"/>
      <c r="AB5" s="73"/>
      <c r="AC5" s="67"/>
      <c r="AD5" s="67"/>
    </row>
    <row r="6" spans="6:30" x14ac:dyDescent="0.3">
      <c r="F6" s="57">
        <v>2019</v>
      </c>
      <c r="G6" s="57" t="s">
        <v>75</v>
      </c>
      <c r="H6" s="57" t="s">
        <v>8</v>
      </c>
      <c r="I6" s="57" t="s">
        <v>199</v>
      </c>
      <c r="J6" s="57">
        <v>20.84</v>
      </c>
      <c r="K6" s="57">
        <v>11.02</v>
      </c>
      <c r="L6" s="57">
        <v>110</v>
      </c>
      <c r="M6" s="57">
        <v>195.5</v>
      </c>
      <c r="N6" s="145"/>
      <c r="P6" s="146">
        <f t="shared" si="0"/>
        <v>0.99818511796733211</v>
      </c>
      <c r="Q6" s="147">
        <f t="shared" si="1"/>
        <v>20.802177858439201</v>
      </c>
      <c r="R6" s="151" t="s">
        <v>25</v>
      </c>
      <c r="X6" s="67"/>
      <c r="Y6" s="67"/>
      <c r="Z6" s="67"/>
      <c r="AA6" s="67"/>
      <c r="AB6" s="159"/>
      <c r="AC6" s="67"/>
      <c r="AD6" s="67"/>
    </row>
    <row r="7" spans="6:30" x14ac:dyDescent="0.3">
      <c r="F7" s="57">
        <v>2019</v>
      </c>
      <c r="G7" s="57" t="s">
        <v>75</v>
      </c>
      <c r="H7" s="57" t="s">
        <v>8</v>
      </c>
      <c r="I7" s="57" t="s">
        <v>200</v>
      </c>
      <c r="J7" s="57">
        <v>5.67</v>
      </c>
      <c r="K7" s="57">
        <v>3.09</v>
      </c>
      <c r="L7" s="57">
        <v>10</v>
      </c>
      <c r="M7" s="57">
        <v>199.99</v>
      </c>
      <c r="N7" s="145"/>
      <c r="P7" s="146">
        <f t="shared" si="0"/>
        <v>0.3236245954692557</v>
      </c>
      <c r="Q7" s="147">
        <f t="shared" si="1"/>
        <v>1.8349514563106799</v>
      </c>
      <c r="R7" s="49">
        <f t="shared" ref="R7:R30" si="2">J7-Q7</f>
        <v>3.8350485436893198</v>
      </c>
      <c r="X7" s="67"/>
      <c r="Y7" s="172"/>
      <c r="Z7" s="172"/>
      <c r="AA7" s="172"/>
      <c r="AB7" s="172"/>
      <c r="AC7" s="67"/>
      <c r="AD7" s="67"/>
    </row>
    <row r="8" spans="6:30" ht="15.6" customHeight="1" x14ac:dyDescent="0.3">
      <c r="F8" s="57">
        <v>2019</v>
      </c>
      <c r="G8" s="57" t="s">
        <v>77</v>
      </c>
      <c r="H8" s="57" t="s">
        <v>11</v>
      </c>
      <c r="I8" s="57" t="s">
        <v>201</v>
      </c>
      <c r="J8" s="57">
        <v>1.528</v>
      </c>
      <c r="K8" s="57">
        <v>1.06</v>
      </c>
      <c r="L8" s="57">
        <v>8</v>
      </c>
      <c r="M8" s="57">
        <v>233.62</v>
      </c>
      <c r="N8" s="145"/>
      <c r="P8" s="146">
        <f t="shared" si="0"/>
        <v>0.75471698113207553</v>
      </c>
      <c r="Q8" s="147">
        <f t="shared" si="1"/>
        <v>1.1532075471698113</v>
      </c>
      <c r="R8" s="49">
        <f t="shared" si="2"/>
        <v>0.37479245283018869</v>
      </c>
      <c r="X8" s="67"/>
      <c r="Y8" s="68"/>
      <c r="Z8" s="68"/>
      <c r="AA8" s="68"/>
      <c r="AB8" s="68"/>
      <c r="AC8" s="67"/>
      <c r="AD8" s="67"/>
    </row>
    <row r="9" spans="6:30" x14ac:dyDescent="0.3">
      <c r="F9" s="57">
        <v>2019</v>
      </c>
      <c r="G9" s="57" t="s">
        <v>77</v>
      </c>
      <c r="H9" s="57" t="s">
        <v>8</v>
      </c>
      <c r="I9" s="57" t="s">
        <v>202</v>
      </c>
      <c r="J9" s="57">
        <v>17.399999999999999</v>
      </c>
      <c r="K9" s="57">
        <v>8.85</v>
      </c>
      <c r="L9" s="57">
        <v>70</v>
      </c>
      <c r="M9" s="57">
        <v>233.14</v>
      </c>
      <c r="N9" s="145"/>
      <c r="P9" s="146">
        <f t="shared" si="0"/>
        <v>0.79096045197740117</v>
      </c>
      <c r="Q9" s="147">
        <f t="shared" si="1"/>
        <v>13.762711864406779</v>
      </c>
      <c r="R9" s="49">
        <f t="shared" si="2"/>
        <v>3.6372881355932201</v>
      </c>
      <c r="X9" s="67"/>
      <c r="Y9" s="70"/>
      <c r="Z9" s="70"/>
      <c r="AA9" s="70"/>
      <c r="AB9" s="134"/>
      <c r="AC9" s="67"/>
      <c r="AD9" s="67"/>
    </row>
    <row r="10" spans="6:30" x14ac:dyDescent="0.3">
      <c r="F10" s="57">
        <v>2019</v>
      </c>
      <c r="G10" s="57" t="s">
        <v>77</v>
      </c>
      <c r="H10" s="57" t="s">
        <v>8</v>
      </c>
      <c r="I10" s="57" t="s">
        <v>203</v>
      </c>
      <c r="J10" s="57">
        <v>8.5</v>
      </c>
      <c r="K10" s="57">
        <v>4.12</v>
      </c>
      <c r="L10" s="57">
        <v>30</v>
      </c>
      <c r="M10" s="57">
        <v>225</v>
      </c>
      <c r="N10" s="145"/>
      <c r="P10" s="146">
        <f t="shared" si="0"/>
        <v>0.72815533980582525</v>
      </c>
      <c r="Q10" s="147">
        <f t="shared" si="1"/>
        <v>6.1893203883495147</v>
      </c>
      <c r="R10" s="49">
        <f t="shared" si="2"/>
        <v>2.3106796116504853</v>
      </c>
      <c r="X10" s="67"/>
      <c r="Y10" s="70"/>
      <c r="Z10" s="70"/>
      <c r="AA10" s="70"/>
      <c r="AB10" s="134"/>
      <c r="AC10" s="67"/>
      <c r="AD10" s="67"/>
    </row>
    <row r="11" spans="6:30" x14ac:dyDescent="0.3">
      <c r="F11" s="57">
        <v>2019</v>
      </c>
      <c r="G11" s="57" t="s">
        <v>77</v>
      </c>
      <c r="H11" s="57" t="s">
        <v>8</v>
      </c>
      <c r="I11" s="57" t="s">
        <v>204</v>
      </c>
      <c r="J11" s="57">
        <v>7.76</v>
      </c>
      <c r="K11" s="57">
        <v>4.28</v>
      </c>
      <c r="L11" s="57">
        <v>40</v>
      </c>
      <c r="M11" s="57">
        <v>230</v>
      </c>
      <c r="N11" s="145"/>
      <c r="P11" s="146">
        <f t="shared" si="0"/>
        <v>0.93457943925233644</v>
      </c>
      <c r="Q11" s="147">
        <f t="shared" si="1"/>
        <v>7.2523364485981308</v>
      </c>
      <c r="R11" s="49">
        <f t="shared" si="2"/>
        <v>0.50766355140186903</v>
      </c>
      <c r="X11" s="67"/>
      <c r="Y11" s="70"/>
      <c r="Z11" s="70"/>
      <c r="AA11" s="70"/>
      <c r="AB11" s="134"/>
      <c r="AC11" s="67"/>
      <c r="AD11" s="67"/>
    </row>
    <row r="12" spans="6:30" x14ac:dyDescent="0.3">
      <c r="F12" s="57">
        <v>2019</v>
      </c>
      <c r="G12" s="57" t="s">
        <v>77</v>
      </c>
      <c r="H12" s="57" t="s">
        <v>8</v>
      </c>
      <c r="I12" s="57" t="s">
        <v>205</v>
      </c>
      <c r="J12" s="57">
        <v>16</v>
      </c>
      <c r="K12" s="57">
        <v>9.89</v>
      </c>
      <c r="L12" s="57">
        <v>88</v>
      </c>
      <c r="M12" s="57">
        <v>234</v>
      </c>
      <c r="N12" s="145"/>
      <c r="P12" s="146">
        <f t="shared" si="0"/>
        <v>0.88978766430738121</v>
      </c>
      <c r="Q12" s="147">
        <f t="shared" si="1"/>
        <v>14.236602628918099</v>
      </c>
      <c r="R12" s="49">
        <f t="shared" si="2"/>
        <v>1.7633973710819006</v>
      </c>
      <c r="X12" s="67"/>
      <c r="Y12" s="70"/>
      <c r="Z12" s="70"/>
      <c r="AA12" s="70"/>
      <c r="AB12" s="134"/>
      <c r="AC12" s="67"/>
      <c r="AD12" s="67"/>
    </row>
    <row r="13" spans="6:30" ht="13.5" customHeight="1" x14ac:dyDescent="0.3">
      <c r="F13" s="57">
        <v>2019</v>
      </c>
      <c r="G13" s="57" t="s">
        <v>77</v>
      </c>
      <c r="H13" s="57" t="s">
        <v>8</v>
      </c>
      <c r="I13" s="57" t="s">
        <v>206</v>
      </c>
      <c r="J13" s="57">
        <v>14.2</v>
      </c>
      <c r="K13" s="57">
        <v>7.4</v>
      </c>
      <c r="L13" s="57">
        <v>50</v>
      </c>
      <c r="M13" s="57">
        <v>232</v>
      </c>
      <c r="N13" s="145"/>
      <c r="P13" s="146">
        <f t="shared" si="0"/>
        <v>0.67567567567567566</v>
      </c>
      <c r="Q13" s="147">
        <f t="shared" si="1"/>
        <v>9.5945945945945947</v>
      </c>
      <c r="R13" s="49">
        <f t="shared" si="2"/>
        <v>4.6054054054054046</v>
      </c>
      <c r="X13" s="67"/>
      <c r="Y13" s="70"/>
      <c r="Z13" s="70"/>
      <c r="AA13" s="70"/>
      <c r="AB13" s="134"/>
      <c r="AC13" s="67"/>
      <c r="AD13" s="67"/>
    </row>
    <row r="14" spans="6:30" x14ac:dyDescent="0.3">
      <c r="F14" s="57">
        <v>2019</v>
      </c>
      <c r="G14" s="57" t="s">
        <v>77</v>
      </c>
      <c r="H14" s="57" t="s">
        <v>8</v>
      </c>
      <c r="I14" s="57" t="s">
        <v>207</v>
      </c>
      <c r="J14" s="57">
        <v>9.85</v>
      </c>
      <c r="K14" s="57">
        <v>5.41</v>
      </c>
      <c r="L14" s="57">
        <v>21</v>
      </c>
      <c r="M14" s="57">
        <v>233.99</v>
      </c>
      <c r="N14" s="145"/>
      <c r="P14" s="146">
        <f t="shared" si="0"/>
        <v>0.38817005545286509</v>
      </c>
      <c r="Q14" s="147">
        <f t="shared" si="1"/>
        <v>3.8234750462107212</v>
      </c>
      <c r="R14" s="49">
        <f t="shared" si="2"/>
        <v>6.0265249537892789</v>
      </c>
      <c r="X14" s="67"/>
      <c r="Y14" s="70"/>
      <c r="Z14" s="70"/>
      <c r="AA14" s="70"/>
      <c r="AB14" s="134"/>
      <c r="AC14" s="67"/>
      <c r="AD14" s="67"/>
    </row>
    <row r="15" spans="6:30" x14ac:dyDescent="0.3">
      <c r="F15" s="57">
        <v>2019</v>
      </c>
      <c r="G15" s="57" t="s">
        <v>77</v>
      </c>
      <c r="H15" s="57" t="s">
        <v>8</v>
      </c>
      <c r="I15" s="57" t="s">
        <v>176</v>
      </c>
      <c r="J15" s="57">
        <v>14</v>
      </c>
      <c r="K15" s="57">
        <v>7.02</v>
      </c>
      <c r="L15" s="57">
        <v>60</v>
      </c>
      <c r="M15" s="57">
        <v>232.5</v>
      </c>
      <c r="N15" s="145"/>
      <c r="P15" s="146">
        <f t="shared" si="0"/>
        <v>0.85470085470085477</v>
      </c>
      <c r="Q15" s="147">
        <f t="shared" si="1"/>
        <v>11.965811965811966</v>
      </c>
      <c r="R15" s="49">
        <f t="shared" si="2"/>
        <v>2.0341880341880341</v>
      </c>
      <c r="X15" s="67"/>
      <c r="Y15" s="70"/>
      <c r="Z15" s="70"/>
      <c r="AA15" s="70"/>
      <c r="AB15" s="134"/>
      <c r="AC15" s="67"/>
      <c r="AD15" s="67"/>
    </row>
    <row r="16" spans="6:30" x14ac:dyDescent="0.3">
      <c r="F16" s="57">
        <v>2019</v>
      </c>
      <c r="G16" s="57" t="s">
        <v>77</v>
      </c>
      <c r="H16" s="57" t="s">
        <v>11</v>
      </c>
      <c r="I16" s="57" t="s">
        <v>208</v>
      </c>
      <c r="J16" s="57">
        <v>2</v>
      </c>
      <c r="K16" s="57">
        <v>1.32</v>
      </c>
      <c r="L16" s="57">
        <v>10</v>
      </c>
      <c r="M16" s="57">
        <v>233.98</v>
      </c>
      <c r="P16" s="146">
        <f t="shared" si="0"/>
        <v>0.75757575757575757</v>
      </c>
      <c r="Q16" s="147">
        <f t="shared" si="1"/>
        <v>1.5151515151515151</v>
      </c>
      <c r="R16" s="49">
        <f t="shared" si="2"/>
        <v>0.48484848484848486</v>
      </c>
      <c r="X16" s="67"/>
      <c r="Y16" s="70"/>
      <c r="Z16" s="70"/>
      <c r="AA16" s="70"/>
      <c r="AB16" s="134"/>
      <c r="AC16" s="67"/>
      <c r="AD16" s="67"/>
    </row>
    <row r="17" spans="6:30" x14ac:dyDescent="0.3">
      <c r="F17" s="57">
        <v>2019</v>
      </c>
      <c r="G17" s="57" t="s">
        <v>77</v>
      </c>
      <c r="H17" s="57" t="s">
        <v>8</v>
      </c>
      <c r="I17" s="57" t="s">
        <v>209</v>
      </c>
      <c r="J17" s="57">
        <v>5.0999999999999996</v>
      </c>
      <c r="K17" s="57">
        <v>2.48</v>
      </c>
      <c r="L17" s="57">
        <v>21</v>
      </c>
      <c r="M17" s="57">
        <v>233.09</v>
      </c>
      <c r="P17" s="146">
        <f t="shared" si="0"/>
        <v>0.84677419354838712</v>
      </c>
      <c r="Q17" s="147">
        <f t="shared" si="1"/>
        <v>4.318548387096774</v>
      </c>
      <c r="R17" s="49">
        <f t="shared" si="2"/>
        <v>0.78145161290322562</v>
      </c>
      <c r="X17" s="67"/>
      <c r="Y17" s="70"/>
      <c r="Z17" s="70"/>
      <c r="AA17" s="70"/>
      <c r="AB17" s="134"/>
      <c r="AC17" s="67"/>
      <c r="AD17" s="67"/>
    </row>
    <row r="18" spans="6:30" x14ac:dyDescent="0.3">
      <c r="F18" s="57">
        <v>2019</v>
      </c>
      <c r="G18" s="57" t="s">
        <v>77</v>
      </c>
      <c r="H18" s="57" t="s">
        <v>8</v>
      </c>
      <c r="I18" s="57" t="s">
        <v>210</v>
      </c>
      <c r="J18" s="57">
        <v>22.245999999999999</v>
      </c>
      <c r="K18" s="57">
        <v>18.829999999999998</v>
      </c>
      <c r="L18" s="57">
        <v>132</v>
      </c>
      <c r="M18" s="57">
        <v>234</v>
      </c>
      <c r="P18" s="146">
        <f t="shared" si="0"/>
        <v>0.70100902814657473</v>
      </c>
      <c r="Q18" s="147">
        <f t="shared" si="1"/>
        <v>15.5946468401487</v>
      </c>
      <c r="R18" s="49">
        <f t="shared" si="2"/>
        <v>6.6513531598512987</v>
      </c>
      <c r="X18" s="67"/>
      <c r="Y18" s="70"/>
      <c r="Z18" s="70"/>
      <c r="AA18" s="70"/>
      <c r="AB18" s="134"/>
      <c r="AC18" s="67"/>
      <c r="AD18" s="67"/>
    </row>
    <row r="19" spans="6:30" x14ac:dyDescent="0.3">
      <c r="F19" s="57">
        <v>2019</v>
      </c>
      <c r="G19" s="57" t="s">
        <v>77</v>
      </c>
      <c r="H19" s="57" t="s">
        <v>8</v>
      </c>
      <c r="I19" s="57" t="s">
        <v>211</v>
      </c>
      <c r="J19" s="57">
        <v>7.8849999999999998</v>
      </c>
      <c r="K19" s="57">
        <v>3.87</v>
      </c>
      <c r="L19" s="57">
        <v>20</v>
      </c>
      <c r="M19" s="57">
        <v>234.13</v>
      </c>
      <c r="P19" s="146">
        <f t="shared" si="0"/>
        <v>0.51679586563307489</v>
      </c>
      <c r="Q19" s="147">
        <f t="shared" si="1"/>
        <v>4.0749354005167957</v>
      </c>
      <c r="R19" s="49">
        <f t="shared" si="2"/>
        <v>3.8100645994832041</v>
      </c>
      <c r="X19" s="67"/>
      <c r="Y19" s="70"/>
      <c r="Z19" s="70"/>
      <c r="AA19" s="70"/>
      <c r="AB19" s="134"/>
      <c r="AC19" s="67"/>
      <c r="AD19" s="67"/>
    </row>
    <row r="20" spans="6:30" x14ac:dyDescent="0.3">
      <c r="F20" s="57">
        <v>2019</v>
      </c>
      <c r="G20" s="57" t="s">
        <v>77</v>
      </c>
      <c r="H20" s="57" t="s">
        <v>8</v>
      </c>
      <c r="I20" s="57" t="s">
        <v>212</v>
      </c>
      <c r="J20" s="57">
        <v>9.9</v>
      </c>
      <c r="K20" s="57">
        <v>6</v>
      </c>
      <c r="L20" s="57">
        <v>30</v>
      </c>
      <c r="M20" s="57">
        <v>233.63</v>
      </c>
      <c r="P20" s="146">
        <f t="shared" si="0"/>
        <v>0.5</v>
      </c>
      <c r="Q20" s="147">
        <f t="shared" si="1"/>
        <v>4.95</v>
      </c>
      <c r="R20" s="49">
        <f t="shared" si="2"/>
        <v>4.95</v>
      </c>
      <c r="X20" s="67"/>
      <c r="Y20" s="67"/>
      <c r="Z20" s="67"/>
      <c r="AA20" s="67"/>
      <c r="AB20" s="136"/>
      <c r="AC20" s="67"/>
      <c r="AD20" s="67"/>
    </row>
    <row r="21" spans="6:30" x14ac:dyDescent="0.3">
      <c r="F21" s="57">
        <v>2019</v>
      </c>
      <c r="G21" s="57" t="s">
        <v>77</v>
      </c>
      <c r="H21" s="57" t="s">
        <v>11</v>
      </c>
      <c r="I21" s="57" t="s">
        <v>213</v>
      </c>
      <c r="J21" s="57">
        <v>3.2650000000000001</v>
      </c>
      <c r="K21" s="57">
        <v>1.63</v>
      </c>
      <c r="L21" s="57">
        <v>13</v>
      </c>
      <c r="M21" s="57">
        <v>233</v>
      </c>
      <c r="P21" s="146">
        <f t="shared" si="0"/>
        <v>0.79754601226993871</v>
      </c>
      <c r="Q21" s="147">
        <f t="shared" si="1"/>
        <v>2.6039877300613501</v>
      </c>
      <c r="R21" s="49">
        <f t="shared" si="2"/>
        <v>0.66101226993865003</v>
      </c>
      <c r="X21" s="67"/>
      <c r="Y21" s="67"/>
      <c r="Z21" s="67"/>
      <c r="AA21" s="67"/>
      <c r="AB21" s="67"/>
      <c r="AC21" s="67"/>
      <c r="AD21" s="67"/>
    </row>
    <row r="22" spans="6:30" x14ac:dyDescent="0.3">
      <c r="F22" s="57">
        <v>2019</v>
      </c>
      <c r="G22" s="57" t="s">
        <v>77</v>
      </c>
      <c r="H22" s="57" t="s">
        <v>11</v>
      </c>
      <c r="I22" s="57" t="s">
        <v>214</v>
      </c>
      <c r="J22" s="57">
        <v>1.8</v>
      </c>
      <c r="K22" s="57">
        <v>0.88</v>
      </c>
      <c r="L22" s="57">
        <v>7</v>
      </c>
      <c r="M22" s="57">
        <v>233</v>
      </c>
      <c r="P22" s="146">
        <f t="shared" si="0"/>
        <v>0.79545454545454553</v>
      </c>
      <c r="Q22" s="147">
        <f t="shared" si="1"/>
        <v>1.4318181818181819</v>
      </c>
      <c r="R22" s="49">
        <f t="shared" si="2"/>
        <v>0.36818181818181817</v>
      </c>
      <c r="X22" s="67"/>
      <c r="Y22" s="67"/>
      <c r="Z22" s="67"/>
      <c r="AA22" s="67"/>
      <c r="AB22" s="67"/>
      <c r="AC22" s="67"/>
      <c r="AD22" s="67"/>
    </row>
    <row r="23" spans="6:30" x14ac:dyDescent="0.3">
      <c r="F23" s="57">
        <v>2019</v>
      </c>
      <c r="G23" s="57" t="s">
        <v>77</v>
      </c>
      <c r="H23" s="57" t="s">
        <v>11</v>
      </c>
      <c r="I23" s="57" t="s">
        <v>215</v>
      </c>
      <c r="J23" s="57">
        <v>2.0169999999999999</v>
      </c>
      <c r="K23" s="57">
        <v>1.42</v>
      </c>
      <c r="L23" s="57">
        <v>14</v>
      </c>
      <c r="M23" s="57">
        <v>233.63</v>
      </c>
      <c r="P23" s="146">
        <f t="shared" si="0"/>
        <v>0.98591549295774661</v>
      </c>
      <c r="Q23" s="147">
        <f t="shared" si="1"/>
        <v>1.9885915492957749</v>
      </c>
      <c r="R23" s="49">
        <f t="shared" si="2"/>
        <v>2.8408450704225041E-2</v>
      </c>
      <c r="X23" s="67"/>
      <c r="Y23" s="67"/>
      <c r="Z23" s="67"/>
      <c r="AA23" s="67"/>
      <c r="AB23" s="67"/>
      <c r="AC23" s="67"/>
      <c r="AD23" s="67"/>
    </row>
    <row r="24" spans="6:30" x14ac:dyDescent="0.3">
      <c r="F24" s="57">
        <v>2019</v>
      </c>
      <c r="G24" s="57" t="s">
        <v>77</v>
      </c>
      <c r="H24" s="57" t="s">
        <v>8</v>
      </c>
      <c r="I24" s="57" t="s">
        <v>216</v>
      </c>
      <c r="J24" s="57">
        <v>19.550999999999998</v>
      </c>
      <c r="K24" s="57">
        <v>9.5</v>
      </c>
      <c r="L24" s="57">
        <v>75</v>
      </c>
      <c r="M24" s="57">
        <v>233.5</v>
      </c>
      <c r="P24" s="146">
        <f t="shared" si="0"/>
        <v>0.78947368421052633</v>
      </c>
      <c r="Q24" s="147">
        <f t="shared" si="1"/>
        <v>15.434999999999999</v>
      </c>
      <c r="R24" s="49">
        <f t="shared" si="2"/>
        <v>4.1159999999999997</v>
      </c>
      <c r="X24" s="67"/>
      <c r="Y24" s="172"/>
      <c r="Z24" s="172"/>
      <c r="AA24" s="172"/>
      <c r="AB24" s="172"/>
      <c r="AC24" s="67"/>
      <c r="AD24" s="67"/>
    </row>
    <row r="25" spans="6:30" x14ac:dyDescent="0.3">
      <c r="F25" s="57">
        <v>2019</v>
      </c>
      <c r="G25" s="57" t="s">
        <v>77</v>
      </c>
      <c r="H25" s="57" t="s">
        <v>8</v>
      </c>
      <c r="I25" s="57" t="s">
        <v>217</v>
      </c>
      <c r="J25" s="57">
        <v>9.75</v>
      </c>
      <c r="K25" s="57">
        <v>6.02</v>
      </c>
      <c r="L25" s="57">
        <v>42</v>
      </c>
      <c r="M25" s="57">
        <v>233.08</v>
      </c>
      <c r="P25" s="146">
        <f t="shared" si="0"/>
        <v>0.69767441860465129</v>
      </c>
      <c r="Q25" s="147">
        <f t="shared" si="1"/>
        <v>6.8023255813953503</v>
      </c>
      <c r="R25" s="49">
        <f t="shared" si="2"/>
        <v>2.9476744186046497</v>
      </c>
      <c r="X25" s="67"/>
      <c r="Y25" s="68"/>
      <c r="Z25" s="68"/>
      <c r="AA25" s="68"/>
      <c r="AB25" s="68"/>
      <c r="AC25" s="67"/>
      <c r="AD25" s="67"/>
    </row>
    <row r="26" spans="6:30" x14ac:dyDescent="0.3">
      <c r="F26" s="57">
        <v>2019</v>
      </c>
      <c r="G26" s="57" t="s">
        <v>77</v>
      </c>
      <c r="H26" s="57" t="s">
        <v>8</v>
      </c>
      <c r="I26" s="57" t="s">
        <v>218</v>
      </c>
      <c r="J26" s="57">
        <v>15.798</v>
      </c>
      <c r="K26" s="57">
        <v>8.4700000000000006</v>
      </c>
      <c r="L26" s="57">
        <v>70</v>
      </c>
      <c r="M26" s="57">
        <v>232.52</v>
      </c>
      <c r="P26" s="146">
        <f t="shared" si="0"/>
        <v>0.82644628099173545</v>
      </c>
      <c r="Q26" s="147">
        <f t="shared" si="1"/>
        <v>13.056198347107436</v>
      </c>
      <c r="R26" s="49">
        <f t="shared" si="2"/>
        <v>2.7418016528925637</v>
      </c>
      <c r="X26" s="67"/>
      <c r="Y26" s="70"/>
      <c r="Z26" s="70"/>
      <c r="AA26" s="70"/>
      <c r="AB26" s="73"/>
      <c r="AC26" s="67"/>
      <c r="AD26" s="67"/>
    </row>
    <row r="27" spans="6:30" x14ac:dyDescent="0.3">
      <c r="F27" s="57">
        <v>2019</v>
      </c>
      <c r="G27" s="57" t="s">
        <v>77</v>
      </c>
      <c r="H27" s="57" t="s">
        <v>8</v>
      </c>
      <c r="I27" s="57" t="s">
        <v>76</v>
      </c>
      <c r="J27" s="57">
        <v>15.5</v>
      </c>
      <c r="K27" s="57">
        <v>8.9700000000000006</v>
      </c>
      <c r="L27" s="57">
        <v>80</v>
      </c>
      <c r="M27" s="57">
        <v>234.63</v>
      </c>
      <c r="P27" s="146">
        <f t="shared" si="0"/>
        <v>0.89186176142697871</v>
      </c>
      <c r="Q27" s="147">
        <f t="shared" si="1"/>
        <v>13.823857302118171</v>
      </c>
      <c r="R27" s="49">
        <f t="shared" si="2"/>
        <v>1.6761426978818292</v>
      </c>
      <c r="X27" s="67"/>
      <c r="Y27" s="70"/>
      <c r="Z27" s="70"/>
      <c r="AA27" s="70"/>
      <c r="AB27" s="73"/>
      <c r="AC27" s="67"/>
      <c r="AD27" s="67"/>
    </row>
    <row r="28" spans="6:30" x14ac:dyDescent="0.3">
      <c r="F28" s="57">
        <v>2019</v>
      </c>
      <c r="G28" s="57" t="s">
        <v>77</v>
      </c>
      <c r="H28" s="57" t="s">
        <v>8</v>
      </c>
      <c r="I28" s="57" t="s">
        <v>219</v>
      </c>
      <c r="J28" s="57">
        <v>12</v>
      </c>
      <c r="K28" s="57">
        <v>6.52</v>
      </c>
      <c r="L28" s="57">
        <v>60</v>
      </c>
      <c r="M28" s="57">
        <v>232.51</v>
      </c>
      <c r="P28" s="146">
        <f t="shared" si="0"/>
        <v>0.92024539877300615</v>
      </c>
      <c r="Q28" s="147">
        <f t="shared" si="1"/>
        <v>11.042944785276074</v>
      </c>
      <c r="R28" s="49">
        <f t="shared" si="2"/>
        <v>0.95705521472392618</v>
      </c>
      <c r="X28" s="67"/>
      <c r="Y28" s="70"/>
      <c r="Z28" s="70"/>
      <c r="AA28" s="70"/>
      <c r="AB28" s="73"/>
      <c r="AC28" s="67"/>
      <c r="AD28" s="67"/>
    </row>
    <row r="29" spans="6:30" x14ac:dyDescent="0.3">
      <c r="F29" s="57">
        <v>2019</v>
      </c>
      <c r="G29" s="57" t="s">
        <v>77</v>
      </c>
      <c r="H29" s="57" t="s">
        <v>8</v>
      </c>
      <c r="I29" s="57" t="s">
        <v>220</v>
      </c>
      <c r="J29" s="57">
        <v>15.2</v>
      </c>
      <c r="K29" s="57">
        <v>7.73</v>
      </c>
      <c r="L29" s="57">
        <v>25</v>
      </c>
      <c r="M29" s="57">
        <v>225.02</v>
      </c>
      <c r="P29" s="146">
        <f t="shared" si="0"/>
        <v>0.32341526520051744</v>
      </c>
      <c r="Q29" s="147">
        <f t="shared" si="1"/>
        <v>4.9159120310478652</v>
      </c>
      <c r="R29" s="49">
        <f t="shared" si="2"/>
        <v>10.284087968952134</v>
      </c>
      <c r="X29" s="67"/>
      <c r="Y29" s="70"/>
      <c r="Z29" s="70"/>
      <c r="AA29" s="70"/>
      <c r="AB29" s="73"/>
      <c r="AC29" s="67"/>
      <c r="AD29" s="67"/>
    </row>
    <row r="30" spans="6:30" x14ac:dyDescent="0.3">
      <c r="F30" s="57">
        <v>2019</v>
      </c>
      <c r="G30" s="57" t="s">
        <v>77</v>
      </c>
      <c r="H30" s="57" t="s">
        <v>8</v>
      </c>
      <c r="I30" s="57" t="s">
        <v>221</v>
      </c>
      <c r="J30" s="57">
        <v>10.5</v>
      </c>
      <c r="K30" s="57">
        <v>5.71</v>
      </c>
      <c r="L30" s="57">
        <v>14</v>
      </c>
      <c r="M30" s="57">
        <v>220</v>
      </c>
      <c r="P30" s="146">
        <f t="shared" si="0"/>
        <v>0.24518388791593698</v>
      </c>
      <c r="Q30" s="147">
        <f t="shared" si="1"/>
        <v>2.5744308231173383</v>
      </c>
      <c r="R30" s="49">
        <f t="shared" si="2"/>
        <v>7.9255691768826617</v>
      </c>
      <c r="X30" s="67"/>
      <c r="Y30" s="70"/>
      <c r="Z30" s="70"/>
      <c r="AA30" s="70"/>
      <c r="AB30" s="73"/>
      <c r="AC30" s="67"/>
      <c r="AD30" s="67"/>
    </row>
    <row r="31" spans="6:30" s="9" customFormat="1" x14ac:dyDescent="0.3">
      <c r="F31" s="57">
        <v>2019</v>
      </c>
      <c r="G31" s="57" t="s">
        <v>77</v>
      </c>
      <c r="H31" s="57" t="s">
        <v>9</v>
      </c>
      <c r="I31" s="57" t="s">
        <v>222</v>
      </c>
      <c r="J31" s="57">
        <v>141.9</v>
      </c>
      <c r="K31" s="57">
        <v>91.3</v>
      </c>
      <c r="L31" s="57">
        <v>600</v>
      </c>
      <c r="M31" s="57">
        <v>157.08000000000001</v>
      </c>
      <c r="P31" s="146">
        <f>(L33*0.1)/K33</f>
        <v>0.85536547433903576</v>
      </c>
      <c r="Q31" s="147">
        <f>J33*P31</f>
        <v>19.245723172628306</v>
      </c>
      <c r="R31" s="49">
        <f>J33-Q31</f>
        <v>3.2542768273716938</v>
      </c>
      <c r="X31" s="74"/>
      <c r="Y31" s="70"/>
      <c r="Z31" s="70"/>
      <c r="AA31" s="70"/>
      <c r="AB31" s="73"/>
      <c r="AC31" s="74"/>
      <c r="AD31" s="74"/>
    </row>
    <row r="32" spans="6:30" s="9" customFormat="1" ht="15" thickBot="1" x14ac:dyDescent="0.35">
      <c r="F32" s="57">
        <v>2019</v>
      </c>
      <c r="G32" s="57" t="s">
        <v>77</v>
      </c>
      <c r="H32" s="57" t="s">
        <v>9</v>
      </c>
      <c r="I32" s="57" t="s">
        <v>223</v>
      </c>
      <c r="J32" s="57">
        <v>36</v>
      </c>
      <c r="K32" s="57">
        <v>21</v>
      </c>
      <c r="L32" s="57">
        <v>12</v>
      </c>
      <c r="M32" s="57">
        <v>157.08000000000001</v>
      </c>
      <c r="P32" s="146">
        <f>(L34*0.1)/K34</f>
        <v>0.98901098901098905</v>
      </c>
      <c r="Q32" s="147">
        <f>J34*P32</f>
        <v>2.9670329670329672</v>
      </c>
      <c r="R32" s="50">
        <f>J34-Q32</f>
        <v>3.296703296703285E-2</v>
      </c>
      <c r="X32" s="74"/>
      <c r="Y32" s="70"/>
      <c r="Z32" s="70"/>
      <c r="AA32" s="70"/>
      <c r="AB32" s="73"/>
      <c r="AC32" s="74"/>
      <c r="AD32" s="74"/>
    </row>
    <row r="33" spans="6:30" ht="15" thickBot="1" x14ac:dyDescent="0.35">
      <c r="F33" s="57">
        <v>2019</v>
      </c>
      <c r="G33" s="57" t="s">
        <v>77</v>
      </c>
      <c r="H33" s="57" t="s">
        <v>8</v>
      </c>
      <c r="I33" s="57" t="s">
        <v>224</v>
      </c>
      <c r="J33" s="57">
        <v>22.5</v>
      </c>
      <c r="K33" s="57">
        <v>12.86</v>
      </c>
      <c r="L33" s="57">
        <v>110</v>
      </c>
      <c r="M33" s="57">
        <v>234.2</v>
      </c>
      <c r="P33" t="s">
        <v>3</v>
      </c>
      <c r="R33" s="150">
        <f>SUM(R3:R32)</f>
        <v>83.61381692475058</v>
      </c>
      <c r="X33" s="67"/>
      <c r="Y33" s="70"/>
      <c r="Z33" s="70"/>
      <c r="AA33" s="70"/>
      <c r="AB33" s="73"/>
      <c r="AC33" s="67"/>
      <c r="AD33" s="67"/>
    </row>
    <row r="34" spans="6:30" x14ac:dyDescent="0.3">
      <c r="F34" s="57">
        <v>2019</v>
      </c>
      <c r="G34" s="57" t="s">
        <v>77</v>
      </c>
      <c r="H34" s="57" t="s">
        <v>11</v>
      </c>
      <c r="I34" s="57" t="s">
        <v>225</v>
      </c>
      <c r="J34" s="57">
        <v>3</v>
      </c>
      <c r="K34" s="57">
        <v>1.82</v>
      </c>
      <c r="L34" s="57">
        <v>18</v>
      </c>
      <c r="M34" s="57">
        <v>228</v>
      </c>
      <c r="X34" s="67"/>
      <c r="Y34" s="70"/>
      <c r="Z34" s="70"/>
      <c r="AA34" s="70"/>
      <c r="AB34" s="73"/>
      <c r="AC34" s="67"/>
      <c r="AD34" s="67"/>
    </row>
    <row r="35" spans="6:30" s="1" customFormat="1" ht="19.2" x14ac:dyDescent="0.3">
      <c r="F35" s="51" t="s">
        <v>3</v>
      </c>
      <c r="G35" s="57"/>
      <c r="H35" s="152"/>
      <c r="I35" s="152"/>
      <c r="J35" s="48">
        <f>SUM(J3:J34)</f>
        <v>526.45899999999995</v>
      </c>
      <c r="K35" s="57">
        <f>SUM(K3:K34)</f>
        <v>307.55</v>
      </c>
      <c r="L35" s="57">
        <f>SUM(L3:L34)</f>
        <v>2094</v>
      </c>
      <c r="M35" s="153">
        <f>SUM(M3:M34)</f>
        <v>7104.81</v>
      </c>
      <c r="R35" s="102"/>
      <c r="S35" s="103"/>
      <c r="X35" s="70"/>
      <c r="Y35" s="70"/>
      <c r="Z35" s="70"/>
      <c r="AA35" s="70"/>
      <c r="AB35" s="73"/>
      <c r="AC35" s="70"/>
      <c r="AD35" s="70"/>
    </row>
    <row r="36" spans="6:30" x14ac:dyDescent="0.3">
      <c r="R36" s="105"/>
      <c r="S36" s="105"/>
      <c r="X36" s="67"/>
      <c r="Y36" s="70"/>
      <c r="Z36" s="70"/>
      <c r="AA36" s="70"/>
      <c r="AB36" s="73"/>
      <c r="AC36" s="67"/>
      <c r="AD36" s="67"/>
    </row>
    <row r="37" spans="6:30" x14ac:dyDescent="0.3">
      <c r="F37" s="184" t="s">
        <v>45</v>
      </c>
      <c r="G37" s="185"/>
      <c r="H37" s="185"/>
      <c r="I37" s="185"/>
      <c r="J37" s="185"/>
      <c r="K37" s="185"/>
      <c r="L37" s="185"/>
      <c r="M37" s="185"/>
      <c r="P37" s="175" t="s">
        <v>226</v>
      </c>
      <c r="Q37" s="175"/>
      <c r="R37" s="175"/>
      <c r="S37" s="105"/>
      <c r="X37" s="67"/>
      <c r="Y37" s="70"/>
      <c r="Z37" s="70"/>
      <c r="AA37" s="70"/>
      <c r="AB37" s="73"/>
      <c r="AC37" s="67"/>
      <c r="AD37" s="67"/>
    </row>
    <row r="38" spans="6:30" ht="28.8" x14ac:dyDescent="0.3">
      <c r="F38" s="21" t="s">
        <v>28</v>
      </c>
      <c r="G38" s="21" t="s">
        <v>29</v>
      </c>
      <c r="H38" s="21" t="s">
        <v>23</v>
      </c>
      <c r="I38" s="21" t="s">
        <v>194</v>
      </c>
      <c r="J38" s="43" t="s">
        <v>33</v>
      </c>
      <c r="K38" s="43" t="s">
        <v>31</v>
      </c>
      <c r="L38" s="21" t="s">
        <v>32</v>
      </c>
      <c r="M38" s="43" t="s">
        <v>24</v>
      </c>
      <c r="P38" s="176" t="s">
        <v>34</v>
      </c>
      <c r="Q38" s="176"/>
      <c r="R38" s="45" t="s">
        <v>35</v>
      </c>
      <c r="S38" s="103"/>
      <c r="X38" s="67"/>
      <c r="Y38" s="70"/>
      <c r="Z38" s="70"/>
      <c r="AA38" s="70"/>
      <c r="AB38" s="73"/>
      <c r="AC38" s="67"/>
      <c r="AD38" s="67"/>
    </row>
    <row r="39" spans="6:30" x14ac:dyDescent="0.3">
      <c r="F39" s="57">
        <v>2019</v>
      </c>
      <c r="G39" s="57" t="s">
        <v>75</v>
      </c>
      <c r="H39" s="57" t="s">
        <v>227</v>
      </c>
      <c r="I39" s="57" t="s">
        <v>228</v>
      </c>
      <c r="J39" s="57">
        <v>21.39</v>
      </c>
      <c r="K39" s="57">
        <v>9.5</v>
      </c>
      <c r="L39" s="57">
        <v>74</v>
      </c>
      <c r="M39" s="57">
        <v>179.87</v>
      </c>
      <c r="P39" s="47">
        <f t="shared" ref="P39:P48" si="3">(L39*0.1)/K39</f>
        <v>0.77894736842105272</v>
      </c>
      <c r="Q39" s="81">
        <f t="shared" ref="Q39:Q48" si="4">J39*P39</f>
        <v>16.661684210526317</v>
      </c>
      <c r="R39" s="49">
        <f t="shared" ref="R39:R48" si="5">J39-Q39</f>
        <v>4.7283157894736831</v>
      </c>
      <c r="S39" s="103"/>
      <c r="X39" s="67"/>
      <c r="Y39" s="70"/>
      <c r="Z39" s="70"/>
      <c r="AA39" s="70"/>
      <c r="AB39" s="73"/>
      <c r="AC39" s="67"/>
      <c r="AD39" s="67"/>
    </row>
    <row r="40" spans="6:30" x14ac:dyDescent="0.3">
      <c r="F40" s="57">
        <v>2019</v>
      </c>
      <c r="G40" s="57" t="s">
        <v>77</v>
      </c>
      <c r="H40" s="57" t="s">
        <v>227</v>
      </c>
      <c r="I40" s="57" t="s">
        <v>229</v>
      </c>
      <c r="J40" s="57">
        <v>92.254000000000005</v>
      </c>
      <c r="K40" s="57">
        <v>76.900000000000006</v>
      </c>
      <c r="L40" s="57">
        <v>700</v>
      </c>
      <c r="M40" s="57">
        <v>188.22</v>
      </c>
      <c r="P40" s="47">
        <f t="shared" si="3"/>
        <v>0.91027308192457734</v>
      </c>
      <c r="Q40" s="81">
        <f t="shared" si="4"/>
        <v>83.976332899869959</v>
      </c>
      <c r="R40" s="49">
        <f t="shared" si="5"/>
        <v>8.2776671001300457</v>
      </c>
      <c r="S40" s="103"/>
      <c r="X40" s="67"/>
      <c r="Y40" s="67"/>
      <c r="Z40" s="67"/>
      <c r="AA40" s="67"/>
      <c r="AB40" s="159"/>
      <c r="AC40" s="67"/>
      <c r="AD40" s="67"/>
    </row>
    <row r="41" spans="6:30" x14ac:dyDescent="0.3">
      <c r="F41" s="57">
        <v>2019</v>
      </c>
      <c r="G41" s="57" t="s">
        <v>77</v>
      </c>
      <c r="H41" s="57" t="s">
        <v>227</v>
      </c>
      <c r="I41" s="57" t="s">
        <v>230</v>
      </c>
      <c r="J41" s="57">
        <v>604.52</v>
      </c>
      <c r="K41" s="57">
        <v>584.1</v>
      </c>
      <c r="L41" s="57">
        <v>5697</v>
      </c>
      <c r="M41" s="57">
        <v>188.95</v>
      </c>
      <c r="P41" s="146">
        <f t="shared" si="3"/>
        <v>0.97534668721109408</v>
      </c>
      <c r="Q41" s="147">
        <f t="shared" si="4"/>
        <v>589.61657935285052</v>
      </c>
      <c r="R41" s="49">
        <f t="shared" si="5"/>
        <v>14.90342064714946</v>
      </c>
      <c r="S41" s="105"/>
      <c r="X41" s="67"/>
      <c r="Y41" s="67"/>
      <c r="Z41" s="67"/>
      <c r="AA41" s="67"/>
      <c r="AB41" s="67"/>
      <c r="AC41" s="67"/>
      <c r="AD41" s="67"/>
    </row>
    <row r="42" spans="6:30" x14ac:dyDescent="0.3">
      <c r="F42" s="57">
        <v>2019</v>
      </c>
      <c r="G42" s="57" t="s">
        <v>77</v>
      </c>
      <c r="H42" s="57" t="s">
        <v>227</v>
      </c>
      <c r="I42" s="57" t="s">
        <v>231</v>
      </c>
      <c r="J42" s="57">
        <v>37.363999999999997</v>
      </c>
      <c r="K42" s="57">
        <v>34.9</v>
      </c>
      <c r="L42" s="57">
        <v>334</v>
      </c>
      <c r="M42" s="57">
        <v>188.9</v>
      </c>
      <c r="P42" s="146">
        <f t="shared" si="3"/>
        <v>0.95702005730659023</v>
      </c>
      <c r="Q42" s="147">
        <f t="shared" si="4"/>
        <v>35.758097421203438</v>
      </c>
      <c r="R42" s="49">
        <f t="shared" si="5"/>
        <v>1.6059025787965595</v>
      </c>
      <c r="S42" s="105"/>
      <c r="X42" s="67"/>
      <c r="Y42" s="67"/>
      <c r="Z42" s="67"/>
      <c r="AA42" s="67"/>
      <c r="AB42" s="67"/>
      <c r="AC42" s="67"/>
      <c r="AD42" s="67"/>
    </row>
    <row r="43" spans="6:30" x14ac:dyDescent="0.3">
      <c r="F43" s="57">
        <v>2019</v>
      </c>
      <c r="G43" s="57" t="s">
        <v>77</v>
      </c>
      <c r="H43" s="57" t="s">
        <v>227</v>
      </c>
      <c r="I43" s="57" t="s">
        <v>232</v>
      </c>
      <c r="J43" s="57">
        <v>40</v>
      </c>
      <c r="K43" s="57">
        <v>23.8</v>
      </c>
      <c r="L43" s="57">
        <v>202</v>
      </c>
      <c r="M43" s="57">
        <v>186.52</v>
      </c>
      <c r="P43" s="146">
        <f t="shared" si="3"/>
        <v>0.84873949579831942</v>
      </c>
      <c r="Q43" s="147">
        <f t="shared" si="4"/>
        <v>33.94957983193278</v>
      </c>
      <c r="R43" s="49">
        <f t="shared" si="5"/>
        <v>6.0504201680672196</v>
      </c>
      <c r="S43" s="103"/>
      <c r="X43" s="67"/>
      <c r="Y43" s="172"/>
      <c r="Z43" s="172"/>
      <c r="AA43" s="172"/>
      <c r="AB43" s="172"/>
      <c r="AC43" s="67"/>
      <c r="AD43" s="67"/>
    </row>
    <row r="44" spans="6:30" ht="49.2" customHeight="1" x14ac:dyDescent="0.3">
      <c r="F44" s="57">
        <v>2019</v>
      </c>
      <c r="G44" s="57" t="s">
        <v>77</v>
      </c>
      <c r="H44" s="57" t="s">
        <v>227</v>
      </c>
      <c r="I44" s="57" t="s">
        <v>233</v>
      </c>
      <c r="J44" s="57">
        <v>35</v>
      </c>
      <c r="K44" s="57">
        <v>14.2</v>
      </c>
      <c r="L44" s="57">
        <v>132</v>
      </c>
      <c r="M44" s="45">
        <v>188.95</v>
      </c>
      <c r="N44" s="154"/>
      <c r="O44" s="154"/>
      <c r="P44" s="155">
        <f t="shared" si="3"/>
        <v>0.92957746478873249</v>
      </c>
      <c r="Q44" s="156">
        <f t="shared" si="4"/>
        <v>32.535211267605639</v>
      </c>
      <c r="R44" s="157">
        <f t="shared" si="5"/>
        <v>2.4647887323943607</v>
      </c>
      <c r="S44" s="103"/>
      <c r="X44" s="67"/>
      <c r="Y44" s="68"/>
      <c r="Z44" s="68"/>
      <c r="AA44" s="68"/>
      <c r="AB44" s="68"/>
      <c r="AC44" s="67"/>
      <c r="AD44" s="67"/>
    </row>
    <row r="45" spans="6:30" x14ac:dyDescent="0.3">
      <c r="F45" s="57">
        <v>2019</v>
      </c>
      <c r="G45" s="57" t="s">
        <v>77</v>
      </c>
      <c r="H45" s="57" t="s">
        <v>227</v>
      </c>
      <c r="I45" s="57" t="s">
        <v>128</v>
      </c>
      <c r="J45" s="57">
        <v>64.8</v>
      </c>
      <c r="K45" s="57">
        <v>19.5</v>
      </c>
      <c r="L45" s="57">
        <v>80</v>
      </c>
      <c r="M45" s="57">
        <v>188.22</v>
      </c>
      <c r="P45" s="146">
        <f t="shared" si="3"/>
        <v>0.41025641025641024</v>
      </c>
      <c r="Q45" s="147">
        <f t="shared" si="4"/>
        <v>26.584615384615383</v>
      </c>
      <c r="R45" s="49">
        <f t="shared" si="5"/>
        <v>38.215384615384615</v>
      </c>
      <c r="S45" s="103"/>
      <c r="X45" s="67"/>
      <c r="Y45" s="70"/>
      <c r="Z45" s="70"/>
      <c r="AA45" s="70"/>
      <c r="AB45" s="73"/>
      <c r="AC45" s="67"/>
      <c r="AD45" s="67"/>
    </row>
    <row r="46" spans="6:30" x14ac:dyDescent="0.3">
      <c r="F46" s="57">
        <v>2019</v>
      </c>
      <c r="G46" s="57" t="s">
        <v>77</v>
      </c>
      <c r="H46" s="57" t="s">
        <v>227</v>
      </c>
      <c r="I46" s="57" t="s">
        <v>234</v>
      </c>
      <c r="J46" s="57">
        <v>9.6199999999999992</v>
      </c>
      <c r="K46" s="57">
        <v>5.2</v>
      </c>
      <c r="L46" s="57">
        <v>32</v>
      </c>
      <c r="M46" s="57">
        <v>188.94</v>
      </c>
      <c r="P46" s="146">
        <f t="shared" si="3"/>
        <v>0.61538461538461542</v>
      </c>
      <c r="Q46" s="147">
        <f t="shared" si="4"/>
        <v>5.92</v>
      </c>
      <c r="R46" s="49">
        <f t="shared" si="5"/>
        <v>3.6999999999999993</v>
      </c>
      <c r="S46" s="103"/>
      <c r="X46" s="67"/>
      <c r="Y46" s="70"/>
      <c r="Z46" s="70"/>
      <c r="AA46" s="70"/>
      <c r="AB46" s="73"/>
      <c r="AC46" s="67"/>
      <c r="AD46" s="67"/>
    </row>
    <row r="47" spans="6:30" x14ac:dyDescent="0.3">
      <c r="F47" s="57">
        <v>2019</v>
      </c>
      <c r="G47" s="57" t="s">
        <v>77</v>
      </c>
      <c r="H47" s="57" t="s">
        <v>227</v>
      </c>
      <c r="I47" s="57" t="s">
        <v>235</v>
      </c>
      <c r="J47" s="57">
        <v>40</v>
      </c>
      <c r="K47" s="57">
        <v>20.5</v>
      </c>
      <c r="L47" s="57">
        <v>180</v>
      </c>
      <c r="M47" s="57">
        <v>187.95</v>
      </c>
      <c r="P47" s="146">
        <f t="shared" si="3"/>
        <v>0.87804878048780488</v>
      </c>
      <c r="Q47" s="147">
        <f t="shared" si="4"/>
        <v>35.121951219512198</v>
      </c>
      <c r="R47" s="49">
        <f t="shared" si="5"/>
        <v>4.8780487804878021</v>
      </c>
      <c r="S47" s="103"/>
      <c r="X47" s="67"/>
      <c r="Y47" s="70"/>
      <c r="Z47" s="70"/>
      <c r="AA47" s="70"/>
      <c r="AB47" s="73"/>
      <c r="AC47" s="67"/>
      <c r="AD47" s="67"/>
    </row>
    <row r="48" spans="6:30" ht="15" thickBot="1" x14ac:dyDescent="0.35">
      <c r="F48" s="57">
        <v>2019</v>
      </c>
      <c r="G48" s="57" t="s">
        <v>77</v>
      </c>
      <c r="H48" s="57" t="s">
        <v>227</v>
      </c>
      <c r="I48" s="57" t="s">
        <v>236</v>
      </c>
      <c r="J48" s="57">
        <v>40.200000000000003</v>
      </c>
      <c r="K48" s="57">
        <v>16</v>
      </c>
      <c r="L48" s="57">
        <v>69</v>
      </c>
      <c r="M48" s="57">
        <v>188.9</v>
      </c>
      <c r="P48" s="47">
        <f t="shared" si="3"/>
        <v>0.43125000000000002</v>
      </c>
      <c r="Q48" s="81">
        <f t="shared" si="4"/>
        <v>17.336250000000003</v>
      </c>
      <c r="R48" s="49">
        <f t="shared" si="5"/>
        <v>22.86375</v>
      </c>
      <c r="S48" s="103"/>
      <c r="X48" s="67"/>
      <c r="Y48" s="70"/>
      <c r="Z48" s="70"/>
      <c r="AA48" s="70"/>
      <c r="AB48" s="73"/>
      <c r="AC48" s="67"/>
      <c r="AD48" s="67"/>
    </row>
    <row r="49" spans="6:30" s="1" customFormat="1" ht="15" thickBot="1" x14ac:dyDescent="0.35">
      <c r="F49" s="51" t="s">
        <v>3</v>
      </c>
      <c r="G49" s="51"/>
      <c r="H49" s="57"/>
      <c r="I49" s="57"/>
      <c r="J49" s="48">
        <f>SUM(J39:J48)</f>
        <v>985.14800000000002</v>
      </c>
      <c r="K49" s="57">
        <f>SUM(K39:K48)</f>
        <v>804.6</v>
      </c>
      <c r="L49" s="57">
        <f>SUM(L39:L48)</f>
        <v>7500</v>
      </c>
      <c r="M49" s="48">
        <f>SUM(M39:M48)</f>
        <v>1875.42</v>
      </c>
      <c r="P49" s="1" t="s">
        <v>3</v>
      </c>
      <c r="R49" s="150">
        <f>SUM(R39:R48)</f>
        <v>107.68769841188374</v>
      </c>
      <c r="S49" s="103"/>
      <c r="X49" s="70"/>
      <c r="Y49" s="70"/>
      <c r="Z49" s="70"/>
      <c r="AA49" s="70"/>
      <c r="AB49" s="73"/>
      <c r="AC49" s="70"/>
      <c r="AD49" s="70"/>
    </row>
    <row r="50" spans="6:30" ht="15" thickBot="1" x14ac:dyDescent="0.35">
      <c r="R50" s="102"/>
      <c r="S50" s="103"/>
      <c r="X50" s="67"/>
      <c r="Y50" s="70"/>
      <c r="Z50" s="70"/>
      <c r="AA50" s="70"/>
      <c r="AB50" s="67"/>
      <c r="AC50" s="67"/>
      <c r="AD50" s="67"/>
    </row>
    <row r="51" spans="6:30" ht="15" thickBot="1" x14ac:dyDescent="0.35">
      <c r="F51" s="177" t="s">
        <v>26</v>
      </c>
      <c r="G51" s="178"/>
      <c r="H51" s="178"/>
      <c r="I51" s="178"/>
      <c r="J51" s="178"/>
      <c r="K51" s="178"/>
      <c r="L51" s="178"/>
      <c r="M51" s="178"/>
      <c r="P51" s="175" t="s">
        <v>27</v>
      </c>
      <c r="Q51" s="175"/>
      <c r="R51" s="175"/>
      <c r="S51" s="103"/>
      <c r="X51" s="67"/>
      <c r="Y51" s="70"/>
      <c r="Z51" s="70"/>
      <c r="AA51" s="70"/>
      <c r="AB51" s="73"/>
      <c r="AC51" s="67"/>
      <c r="AD51" s="67"/>
    </row>
    <row r="52" spans="6:30" ht="28.8" x14ac:dyDescent="0.3">
      <c r="F52" s="24" t="s">
        <v>28</v>
      </c>
      <c r="G52" s="24" t="s">
        <v>29</v>
      </c>
      <c r="H52" s="24" t="s">
        <v>23</v>
      </c>
      <c r="I52" s="24" t="s">
        <v>194</v>
      </c>
      <c r="J52" s="80" t="s">
        <v>33</v>
      </c>
      <c r="K52" s="80" t="s">
        <v>31</v>
      </c>
      <c r="L52" s="24" t="s">
        <v>32</v>
      </c>
      <c r="M52" s="80" t="s">
        <v>24</v>
      </c>
      <c r="P52" s="176" t="s">
        <v>34</v>
      </c>
      <c r="Q52" s="176"/>
      <c r="R52" s="45" t="s">
        <v>35</v>
      </c>
      <c r="S52" s="103"/>
      <c r="X52" s="67"/>
      <c r="Y52" s="70"/>
      <c r="Z52" s="70"/>
      <c r="AA52" s="70"/>
      <c r="AB52" s="73"/>
      <c r="AC52" s="67"/>
      <c r="AD52" s="67"/>
    </row>
    <row r="53" spans="6:30" x14ac:dyDescent="0.3">
      <c r="F53" s="57">
        <v>2019</v>
      </c>
      <c r="G53" s="57" t="s">
        <v>75</v>
      </c>
      <c r="H53" s="57" t="s">
        <v>6</v>
      </c>
      <c r="I53" s="57" t="s">
        <v>237</v>
      </c>
      <c r="J53" s="57">
        <v>37.1</v>
      </c>
      <c r="K53" s="57">
        <v>19.8</v>
      </c>
      <c r="L53" s="57">
        <v>60</v>
      </c>
      <c r="M53" s="57">
        <v>80</v>
      </c>
      <c r="P53" s="146">
        <f t="shared" ref="P53:P84" si="6">(L53*0.1)/K53</f>
        <v>0.30303030303030304</v>
      </c>
      <c r="Q53" s="147">
        <f t="shared" ref="Q53:Q84" si="7">J53*P53</f>
        <v>11.242424242424244</v>
      </c>
      <c r="R53" s="49">
        <f t="shared" ref="R53:R84" si="8">J53-Q53</f>
        <v>25.857575757575759</v>
      </c>
      <c r="S53" s="103"/>
      <c r="X53" s="67"/>
      <c r="Y53" s="70"/>
      <c r="Z53" s="70"/>
      <c r="AA53" s="70"/>
      <c r="AB53" s="73"/>
      <c r="AC53" s="67"/>
      <c r="AD53" s="67"/>
    </row>
    <row r="54" spans="6:30" x14ac:dyDescent="0.3">
      <c r="F54" s="57">
        <v>2019</v>
      </c>
      <c r="G54" s="57" t="s">
        <v>75</v>
      </c>
      <c r="H54" s="57" t="s">
        <v>6</v>
      </c>
      <c r="I54" s="57" t="s">
        <v>238</v>
      </c>
      <c r="J54" s="57">
        <v>37.1</v>
      </c>
      <c r="K54" s="57">
        <v>19.399999999999999</v>
      </c>
      <c r="L54" s="57">
        <v>59</v>
      </c>
      <c r="M54" s="57">
        <v>80.010000000000005</v>
      </c>
      <c r="P54" s="146">
        <f t="shared" si="6"/>
        <v>0.30412371134020622</v>
      </c>
      <c r="Q54" s="147">
        <f t="shared" si="7"/>
        <v>11.282989690721651</v>
      </c>
      <c r="R54" s="49">
        <f t="shared" si="8"/>
        <v>25.817010309278352</v>
      </c>
      <c r="S54" s="103"/>
      <c r="X54" s="67"/>
      <c r="Y54" s="70"/>
      <c r="Z54" s="70"/>
      <c r="AA54" s="70"/>
      <c r="AB54" s="73"/>
      <c r="AC54" s="67"/>
      <c r="AD54" s="67"/>
    </row>
    <row r="55" spans="6:30" x14ac:dyDescent="0.3">
      <c r="F55" s="57">
        <v>2019</v>
      </c>
      <c r="G55" s="57" t="s">
        <v>75</v>
      </c>
      <c r="H55" s="57" t="s">
        <v>6</v>
      </c>
      <c r="I55" s="57" t="s">
        <v>239</v>
      </c>
      <c r="J55" s="57">
        <v>21</v>
      </c>
      <c r="K55" s="57">
        <v>11</v>
      </c>
      <c r="L55" s="57">
        <v>33</v>
      </c>
      <c r="M55" s="57">
        <v>79.92</v>
      </c>
      <c r="P55" s="146">
        <f t="shared" si="6"/>
        <v>0.30000000000000004</v>
      </c>
      <c r="Q55" s="147">
        <f t="shared" si="7"/>
        <v>6.3000000000000007</v>
      </c>
      <c r="R55" s="49">
        <f t="shared" si="8"/>
        <v>14.7</v>
      </c>
      <c r="S55" s="103"/>
      <c r="X55" s="67"/>
      <c r="Y55" s="70"/>
      <c r="Z55" s="70"/>
      <c r="AA55" s="70"/>
      <c r="AB55" s="73"/>
      <c r="AC55" s="67"/>
      <c r="AD55" s="67"/>
    </row>
    <row r="56" spans="6:30" x14ac:dyDescent="0.3">
      <c r="F56" s="57">
        <v>2019</v>
      </c>
      <c r="G56" s="57" t="s">
        <v>77</v>
      </c>
      <c r="H56" s="57" t="s">
        <v>6</v>
      </c>
      <c r="I56" s="57" t="s">
        <v>240</v>
      </c>
      <c r="J56" s="57">
        <v>29.4</v>
      </c>
      <c r="K56" s="57">
        <v>11.1</v>
      </c>
      <c r="L56" s="57">
        <v>34</v>
      </c>
      <c r="M56" s="57">
        <v>98.2</v>
      </c>
      <c r="P56" s="146">
        <f t="shared" si="6"/>
        <v>0.30630630630630634</v>
      </c>
      <c r="Q56" s="147">
        <f t="shared" si="7"/>
        <v>9.0054054054054067</v>
      </c>
      <c r="R56" s="49">
        <f t="shared" si="8"/>
        <v>20.394594594594594</v>
      </c>
      <c r="S56" s="103"/>
      <c r="X56" s="67"/>
      <c r="Y56" s="70"/>
      <c r="Z56" s="70"/>
      <c r="AA56" s="70"/>
      <c r="AB56" s="73"/>
      <c r="AC56" s="67"/>
      <c r="AD56" s="67"/>
    </row>
    <row r="57" spans="6:30" x14ac:dyDescent="0.3">
      <c r="F57" s="57">
        <v>2019</v>
      </c>
      <c r="G57" s="57" t="s">
        <v>77</v>
      </c>
      <c r="H57" s="57" t="s">
        <v>6</v>
      </c>
      <c r="I57" s="57" t="s">
        <v>241</v>
      </c>
      <c r="J57" s="57">
        <v>29.4</v>
      </c>
      <c r="K57" s="57">
        <v>12.9</v>
      </c>
      <c r="L57" s="57">
        <v>39</v>
      </c>
      <c r="M57" s="57">
        <v>98.2</v>
      </c>
      <c r="P57" s="146">
        <f t="shared" si="6"/>
        <v>0.30232558139534887</v>
      </c>
      <c r="Q57" s="147">
        <f t="shared" si="7"/>
        <v>8.888372093023257</v>
      </c>
      <c r="R57" s="49">
        <f t="shared" si="8"/>
        <v>20.511627906976742</v>
      </c>
      <c r="S57" s="103"/>
      <c r="X57" s="67"/>
      <c r="Y57" s="70"/>
      <c r="Z57" s="70"/>
      <c r="AA57" s="70"/>
      <c r="AB57" s="73"/>
      <c r="AC57" s="67"/>
      <c r="AD57" s="67"/>
    </row>
    <row r="58" spans="6:30" x14ac:dyDescent="0.3">
      <c r="F58" s="57">
        <v>2019</v>
      </c>
      <c r="G58" s="57" t="s">
        <v>77</v>
      </c>
      <c r="H58" s="57" t="s">
        <v>6</v>
      </c>
      <c r="I58" s="57" t="s">
        <v>242</v>
      </c>
      <c r="J58" s="57">
        <v>29.4</v>
      </c>
      <c r="K58" s="57">
        <v>11.2</v>
      </c>
      <c r="L58" s="57">
        <v>34</v>
      </c>
      <c r="M58" s="57">
        <v>98.2</v>
      </c>
      <c r="P58" s="146">
        <f t="shared" si="6"/>
        <v>0.3035714285714286</v>
      </c>
      <c r="Q58" s="147">
        <f t="shared" si="7"/>
        <v>8.9250000000000007</v>
      </c>
      <c r="R58" s="49">
        <f t="shared" si="8"/>
        <v>20.474999999999998</v>
      </c>
      <c r="S58" s="103"/>
      <c r="X58" s="67"/>
      <c r="Y58" s="67"/>
      <c r="Z58" s="67"/>
      <c r="AA58" s="67"/>
      <c r="AB58" s="159"/>
      <c r="AC58" s="67"/>
      <c r="AD58" s="67"/>
    </row>
    <row r="59" spans="6:30" x14ac:dyDescent="0.3">
      <c r="F59" s="57">
        <v>2019</v>
      </c>
      <c r="G59" s="57" t="s">
        <v>77</v>
      </c>
      <c r="H59" s="57" t="s">
        <v>6</v>
      </c>
      <c r="I59" s="57" t="s">
        <v>243</v>
      </c>
      <c r="J59" s="57">
        <v>21.2</v>
      </c>
      <c r="K59" s="57">
        <v>9</v>
      </c>
      <c r="L59" s="57">
        <v>27</v>
      </c>
      <c r="M59" s="57">
        <v>98.2</v>
      </c>
      <c r="P59" s="146">
        <f t="shared" si="6"/>
        <v>0.30000000000000004</v>
      </c>
      <c r="Q59" s="147">
        <f t="shared" si="7"/>
        <v>6.36</v>
      </c>
      <c r="R59" s="49">
        <f t="shared" si="8"/>
        <v>14.84</v>
      </c>
      <c r="S59" s="103"/>
      <c r="X59" s="67"/>
      <c r="Y59" s="172"/>
      <c r="Z59" s="172"/>
      <c r="AA59" s="172"/>
      <c r="AB59" s="172"/>
      <c r="AC59" s="67"/>
      <c r="AD59" s="67"/>
    </row>
    <row r="60" spans="6:30" x14ac:dyDescent="0.3">
      <c r="F60" s="57">
        <v>2019</v>
      </c>
      <c r="G60" s="57" t="s">
        <v>77</v>
      </c>
      <c r="H60" s="57" t="s">
        <v>6</v>
      </c>
      <c r="I60" s="57" t="s">
        <v>244</v>
      </c>
      <c r="J60" s="57">
        <v>30</v>
      </c>
      <c r="K60" s="57">
        <v>11.3</v>
      </c>
      <c r="L60" s="57">
        <v>34</v>
      </c>
      <c r="M60" s="57">
        <v>99.75</v>
      </c>
      <c r="P60" s="146">
        <f t="shared" si="6"/>
        <v>0.30088495575221241</v>
      </c>
      <c r="Q60" s="147">
        <f t="shared" si="7"/>
        <v>9.0265486725663724</v>
      </c>
      <c r="R60" s="49">
        <f t="shared" si="8"/>
        <v>20.973451327433629</v>
      </c>
      <c r="S60" s="103"/>
      <c r="X60" s="67"/>
      <c r="Y60" s="68"/>
      <c r="Z60" s="68"/>
      <c r="AA60" s="68"/>
      <c r="AB60" s="68"/>
      <c r="AC60" s="67"/>
      <c r="AD60" s="67"/>
    </row>
    <row r="61" spans="6:30" x14ac:dyDescent="0.3">
      <c r="F61" s="57">
        <v>2019</v>
      </c>
      <c r="G61" s="57" t="s">
        <v>77</v>
      </c>
      <c r="H61" s="57" t="s">
        <v>6</v>
      </c>
      <c r="I61" s="57" t="s">
        <v>245</v>
      </c>
      <c r="J61" s="57">
        <v>29.4</v>
      </c>
      <c r="K61" s="57">
        <v>13.2</v>
      </c>
      <c r="L61" s="57">
        <v>40</v>
      </c>
      <c r="M61" s="57">
        <v>99.75</v>
      </c>
      <c r="P61" s="146">
        <f t="shared" si="6"/>
        <v>0.30303030303030304</v>
      </c>
      <c r="Q61" s="147">
        <f t="shared" si="7"/>
        <v>8.9090909090909083</v>
      </c>
      <c r="R61" s="49">
        <f t="shared" si="8"/>
        <v>20.490909090909092</v>
      </c>
      <c r="S61" s="103"/>
      <c r="X61" s="67"/>
      <c r="Y61" s="70"/>
      <c r="Z61" s="70"/>
      <c r="AA61" s="70"/>
      <c r="AB61" s="73"/>
      <c r="AC61" s="67"/>
      <c r="AD61" s="67"/>
    </row>
    <row r="62" spans="6:30" x14ac:dyDescent="0.3">
      <c r="F62" s="57">
        <v>2019</v>
      </c>
      <c r="G62" s="57" t="s">
        <v>77</v>
      </c>
      <c r="H62" s="57" t="s">
        <v>6</v>
      </c>
      <c r="I62" s="57" t="s">
        <v>246</v>
      </c>
      <c r="J62" s="57">
        <v>21.2</v>
      </c>
      <c r="K62" s="57">
        <v>7.1</v>
      </c>
      <c r="L62" s="57">
        <v>22</v>
      </c>
      <c r="M62" s="57">
        <v>99.75</v>
      </c>
      <c r="P62" s="146">
        <f t="shared" si="6"/>
        <v>0.3098591549295775</v>
      </c>
      <c r="Q62" s="147">
        <f t="shared" si="7"/>
        <v>6.5690140845070424</v>
      </c>
      <c r="R62" s="49">
        <f t="shared" si="8"/>
        <v>14.630985915492957</v>
      </c>
      <c r="S62" s="103"/>
      <c r="X62" s="67"/>
      <c r="Y62" s="70"/>
      <c r="Z62" s="70"/>
      <c r="AA62" s="70"/>
      <c r="AB62" s="73"/>
      <c r="AC62" s="67"/>
      <c r="AD62" s="67"/>
    </row>
    <row r="63" spans="6:30" x14ac:dyDescent="0.3">
      <c r="F63" s="57">
        <v>2019</v>
      </c>
      <c r="G63" s="57" t="s">
        <v>77</v>
      </c>
      <c r="H63" s="57" t="s">
        <v>6</v>
      </c>
      <c r="I63" s="57" t="s">
        <v>247</v>
      </c>
      <c r="J63" s="57">
        <v>15.9</v>
      </c>
      <c r="K63" s="57">
        <v>6.2</v>
      </c>
      <c r="L63" s="57">
        <v>19</v>
      </c>
      <c r="M63" s="57">
        <v>99.75</v>
      </c>
      <c r="P63" s="146">
        <f t="shared" si="6"/>
        <v>0.30645161290322581</v>
      </c>
      <c r="Q63" s="147">
        <f t="shared" si="7"/>
        <v>4.8725806451612907</v>
      </c>
      <c r="R63" s="49">
        <f t="shared" si="8"/>
        <v>11.02741935483871</v>
      </c>
      <c r="S63" s="103"/>
      <c r="X63" s="67"/>
      <c r="Y63" s="70"/>
      <c r="Z63" s="70"/>
      <c r="AA63" s="70"/>
      <c r="AB63" s="73"/>
      <c r="AC63" s="67"/>
      <c r="AD63" s="67"/>
    </row>
    <row r="64" spans="6:30" x14ac:dyDescent="0.3">
      <c r="F64" s="57">
        <v>2019</v>
      </c>
      <c r="G64" s="57" t="s">
        <v>77</v>
      </c>
      <c r="H64" s="57" t="s">
        <v>6</v>
      </c>
      <c r="I64" s="57" t="s">
        <v>248</v>
      </c>
      <c r="J64" s="57">
        <v>12.6</v>
      </c>
      <c r="K64" s="57">
        <v>4.7</v>
      </c>
      <c r="L64" s="57">
        <v>15</v>
      </c>
      <c r="M64" s="57">
        <v>98.2</v>
      </c>
      <c r="P64" s="146">
        <f t="shared" si="6"/>
        <v>0.31914893617021273</v>
      </c>
      <c r="Q64" s="147">
        <f t="shared" si="7"/>
        <v>4.0212765957446805</v>
      </c>
      <c r="R64" s="49">
        <f t="shared" si="8"/>
        <v>8.5787234042553191</v>
      </c>
      <c r="S64" s="103"/>
      <c r="X64" s="67"/>
      <c r="Y64" s="70"/>
      <c r="Z64" s="70"/>
      <c r="AA64" s="70"/>
      <c r="AB64" s="73"/>
      <c r="AC64" s="67"/>
      <c r="AD64" s="67"/>
    </row>
    <row r="65" spans="6:30" x14ac:dyDescent="0.3">
      <c r="F65" s="57">
        <v>2019</v>
      </c>
      <c r="G65" s="57" t="s">
        <v>77</v>
      </c>
      <c r="H65" s="57" t="s">
        <v>6</v>
      </c>
      <c r="I65" s="57" t="s">
        <v>249</v>
      </c>
      <c r="J65" s="57">
        <v>27.5</v>
      </c>
      <c r="K65" s="57">
        <v>12.1</v>
      </c>
      <c r="L65" s="57">
        <v>50</v>
      </c>
      <c r="M65" s="57">
        <v>98.88</v>
      </c>
      <c r="P65" s="146">
        <f t="shared" si="6"/>
        <v>0.41322314049586778</v>
      </c>
      <c r="Q65" s="147">
        <f t="shared" si="7"/>
        <v>11.363636363636363</v>
      </c>
      <c r="R65" s="49">
        <f t="shared" si="8"/>
        <v>16.136363636363637</v>
      </c>
      <c r="S65" s="103"/>
      <c r="X65" s="67"/>
      <c r="Y65" s="70"/>
      <c r="Z65" s="70"/>
      <c r="AA65" s="70"/>
      <c r="AB65" s="73"/>
      <c r="AC65" s="67"/>
      <c r="AD65" s="67"/>
    </row>
    <row r="66" spans="6:30" x14ac:dyDescent="0.3">
      <c r="F66" s="57">
        <v>2019</v>
      </c>
      <c r="G66" s="57" t="s">
        <v>77</v>
      </c>
      <c r="H66" s="57" t="s">
        <v>6</v>
      </c>
      <c r="I66" s="57" t="s">
        <v>250</v>
      </c>
      <c r="J66" s="57">
        <v>30</v>
      </c>
      <c r="K66" s="57">
        <v>8.6</v>
      </c>
      <c r="L66" s="57">
        <v>26</v>
      </c>
      <c r="M66" s="57">
        <v>84.39</v>
      </c>
      <c r="P66" s="146">
        <f t="shared" si="6"/>
        <v>0.30232558139534887</v>
      </c>
      <c r="Q66" s="147">
        <f t="shared" si="7"/>
        <v>9.069767441860467</v>
      </c>
      <c r="R66" s="49">
        <f t="shared" si="8"/>
        <v>20.930232558139533</v>
      </c>
      <c r="S66" s="103"/>
      <c r="X66" s="67"/>
      <c r="Y66" s="70"/>
      <c r="Z66" s="70"/>
      <c r="AA66" s="70"/>
      <c r="AB66" s="73"/>
      <c r="AC66" s="67"/>
      <c r="AD66" s="67"/>
    </row>
    <row r="67" spans="6:30" x14ac:dyDescent="0.3">
      <c r="F67" s="57">
        <v>2019</v>
      </c>
      <c r="G67" s="57" t="s">
        <v>77</v>
      </c>
      <c r="H67" s="57" t="s">
        <v>6</v>
      </c>
      <c r="I67" s="57" t="s">
        <v>251</v>
      </c>
      <c r="J67" s="57">
        <v>30</v>
      </c>
      <c r="K67" s="57">
        <v>8.6</v>
      </c>
      <c r="L67" s="57">
        <v>26</v>
      </c>
      <c r="M67" s="57">
        <v>84.38</v>
      </c>
      <c r="P67" s="146">
        <f t="shared" si="6"/>
        <v>0.30232558139534887</v>
      </c>
      <c r="Q67" s="147">
        <f t="shared" si="7"/>
        <v>9.069767441860467</v>
      </c>
      <c r="R67" s="49">
        <f t="shared" si="8"/>
        <v>20.930232558139533</v>
      </c>
      <c r="S67" s="103"/>
      <c r="X67" s="67"/>
      <c r="Y67" s="70"/>
      <c r="Z67" s="70"/>
      <c r="AA67" s="70"/>
      <c r="AB67" s="73"/>
      <c r="AC67" s="67"/>
      <c r="AD67" s="67"/>
    </row>
    <row r="68" spans="6:30" x14ac:dyDescent="0.3">
      <c r="F68" s="57">
        <v>2019</v>
      </c>
      <c r="G68" s="57" t="s">
        <v>77</v>
      </c>
      <c r="H68" s="57" t="s">
        <v>6</v>
      </c>
      <c r="I68" s="57" t="s">
        <v>252</v>
      </c>
      <c r="J68" s="57">
        <v>30</v>
      </c>
      <c r="K68" s="57">
        <v>8.6</v>
      </c>
      <c r="L68" s="57">
        <v>26</v>
      </c>
      <c r="M68" s="57">
        <v>84.37</v>
      </c>
      <c r="P68" s="146">
        <f t="shared" si="6"/>
        <v>0.30232558139534887</v>
      </c>
      <c r="Q68" s="147">
        <f t="shared" si="7"/>
        <v>9.069767441860467</v>
      </c>
      <c r="R68" s="49">
        <f t="shared" si="8"/>
        <v>20.930232558139533</v>
      </c>
      <c r="S68" s="103"/>
      <c r="X68" s="67"/>
      <c r="Y68" s="70"/>
      <c r="Z68" s="70"/>
      <c r="AA68" s="70"/>
      <c r="AB68" s="73"/>
      <c r="AC68" s="67"/>
      <c r="AD68" s="67"/>
    </row>
    <row r="69" spans="6:30" x14ac:dyDescent="0.3">
      <c r="F69" s="57">
        <v>2019</v>
      </c>
      <c r="G69" s="57" t="s">
        <v>77</v>
      </c>
      <c r="H69" s="57" t="s">
        <v>6</v>
      </c>
      <c r="I69" s="57" t="s">
        <v>253</v>
      </c>
      <c r="J69" s="57">
        <v>30</v>
      </c>
      <c r="K69" s="57">
        <v>8.6</v>
      </c>
      <c r="L69" s="57">
        <v>26</v>
      </c>
      <c r="M69" s="57">
        <v>84.36</v>
      </c>
      <c r="P69" s="146">
        <f t="shared" si="6"/>
        <v>0.30232558139534887</v>
      </c>
      <c r="Q69" s="147">
        <f t="shared" si="7"/>
        <v>9.069767441860467</v>
      </c>
      <c r="R69" s="49">
        <f t="shared" si="8"/>
        <v>20.930232558139533</v>
      </c>
      <c r="S69" s="103"/>
      <c r="X69" s="67"/>
      <c r="Y69" s="70"/>
      <c r="Z69" s="70"/>
      <c r="AA69" s="70"/>
      <c r="AB69" s="73"/>
      <c r="AC69" s="67"/>
      <c r="AD69" s="67"/>
    </row>
    <row r="70" spans="6:30" x14ac:dyDescent="0.3">
      <c r="F70" s="57">
        <v>2019</v>
      </c>
      <c r="G70" s="57" t="s">
        <v>77</v>
      </c>
      <c r="H70" s="57" t="s">
        <v>6</v>
      </c>
      <c r="I70" s="57" t="s">
        <v>254</v>
      </c>
      <c r="J70" s="57">
        <v>75</v>
      </c>
      <c r="K70" s="57">
        <v>22.9</v>
      </c>
      <c r="L70" s="57">
        <v>118</v>
      </c>
      <c r="M70" s="57">
        <v>84.5</v>
      </c>
      <c r="P70" s="146">
        <f t="shared" si="6"/>
        <v>0.51528384279475992</v>
      </c>
      <c r="Q70" s="147">
        <f t="shared" si="7"/>
        <v>38.646288209606993</v>
      </c>
      <c r="R70" s="49">
        <f t="shared" si="8"/>
        <v>36.353711790393007</v>
      </c>
      <c r="S70" s="103"/>
      <c r="X70" s="67"/>
      <c r="Y70" s="70"/>
      <c r="Z70" s="70"/>
      <c r="AA70" s="70"/>
      <c r="AB70" s="73"/>
      <c r="AC70" s="67"/>
      <c r="AD70" s="67"/>
    </row>
    <row r="71" spans="6:30" x14ac:dyDescent="0.3">
      <c r="F71" s="57">
        <v>2019</v>
      </c>
      <c r="G71" s="57" t="s">
        <v>77</v>
      </c>
      <c r="H71" s="57" t="s">
        <v>6</v>
      </c>
      <c r="I71" s="57" t="s">
        <v>255</v>
      </c>
      <c r="J71" s="57">
        <v>75</v>
      </c>
      <c r="K71" s="57">
        <v>22.9</v>
      </c>
      <c r="L71" s="57">
        <v>118</v>
      </c>
      <c r="M71" s="57">
        <v>84.55</v>
      </c>
      <c r="P71" s="146">
        <f t="shared" si="6"/>
        <v>0.51528384279475992</v>
      </c>
      <c r="Q71" s="147">
        <f t="shared" si="7"/>
        <v>38.646288209606993</v>
      </c>
      <c r="R71" s="49">
        <f t="shared" si="8"/>
        <v>36.353711790393007</v>
      </c>
      <c r="S71" s="103"/>
      <c r="X71" s="67"/>
      <c r="Y71" s="70"/>
      <c r="Z71" s="70"/>
      <c r="AA71" s="70"/>
      <c r="AB71" s="73"/>
      <c r="AC71" s="67"/>
      <c r="AD71" s="67"/>
    </row>
    <row r="72" spans="6:30" x14ac:dyDescent="0.3">
      <c r="F72" s="57">
        <v>2019</v>
      </c>
      <c r="G72" s="57" t="s">
        <v>77</v>
      </c>
      <c r="H72" s="57" t="s">
        <v>6</v>
      </c>
      <c r="I72" s="57" t="s">
        <v>256</v>
      </c>
      <c r="J72" s="57">
        <v>75</v>
      </c>
      <c r="K72" s="57">
        <v>23</v>
      </c>
      <c r="L72" s="57">
        <v>72</v>
      </c>
      <c r="M72" s="57">
        <v>84</v>
      </c>
      <c r="P72" s="146">
        <f t="shared" si="6"/>
        <v>0.31304347826086959</v>
      </c>
      <c r="Q72" s="147">
        <f t="shared" si="7"/>
        <v>23.478260869565219</v>
      </c>
      <c r="R72" s="49">
        <f t="shared" si="8"/>
        <v>51.521739130434781</v>
      </c>
      <c r="S72" s="103"/>
      <c r="X72" s="67"/>
      <c r="Y72" s="70"/>
      <c r="Z72" s="70"/>
      <c r="AA72" s="70"/>
      <c r="AB72" s="73"/>
      <c r="AC72" s="67"/>
      <c r="AD72" s="67"/>
    </row>
    <row r="73" spans="6:30" x14ac:dyDescent="0.3">
      <c r="F73" s="57">
        <v>2019</v>
      </c>
      <c r="G73" s="57" t="s">
        <v>77</v>
      </c>
      <c r="H73" s="57" t="s">
        <v>6</v>
      </c>
      <c r="I73" s="57" t="s">
        <v>257</v>
      </c>
      <c r="J73" s="57">
        <v>75</v>
      </c>
      <c r="K73" s="57">
        <v>22.9</v>
      </c>
      <c r="L73" s="57">
        <v>72</v>
      </c>
      <c r="M73" s="57">
        <v>84</v>
      </c>
      <c r="P73" s="146">
        <f t="shared" si="6"/>
        <v>0.31441048034934499</v>
      </c>
      <c r="Q73" s="147">
        <f t="shared" si="7"/>
        <v>23.580786026200876</v>
      </c>
      <c r="R73" s="49">
        <f t="shared" si="8"/>
        <v>51.419213973799124</v>
      </c>
      <c r="S73" s="103"/>
      <c r="X73" s="67"/>
      <c r="Y73" s="70"/>
      <c r="Z73" s="70"/>
      <c r="AA73" s="70"/>
      <c r="AB73" s="73"/>
      <c r="AC73" s="67"/>
      <c r="AD73" s="67"/>
    </row>
    <row r="74" spans="6:30" x14ac:dyDescent="0.3">
      <c r="F74" s="57">
        <v>2019</v>
      </c>
      <c r="G74" s="57" t="s">
        <v>77</v>
      </c>
      <c r="H74" s="57" t="s">
        <v>6</v>
      </c>
      <c r="I74" s="57" t="s">
        <v>258</v>
      </c>
      <c r="J74" s="57">
        <v>11</v>
      </c>
      <c r="K74" s="57">
        <v>5.3</v>
      </c>
      <c r="L74" s="57">
        <v>16</v>
      </c>
      <c r="M74" s="57">
        <v>98</v>
      </c>
      <c r="P74" s="146">
        <f t="shared" si="6"/>
        <v>0.30188679245283023</v>
      </c>
      <c r="Q74" s="147">
        <f t="shared" si="7"/>
        <v>3.3207547169811327</v>
      </c>
      <c r="R74" s="49">
        <f t="shared" si="8"/>
        <v>7.6792452830188669</v>
      </c>
      <c r="S74" s="103"/>
      <c r="X74" s="67"/>
      <c r="Y74" s="70"/>
      <c r="Z74" s="70"/>
      <c r="AA74" s="70"/>
      <c r="AB74" s="73"/>
      <c r="AC74" s="67"/>
      <c r="AD74" s="67"/>
    </row>
    <row r="75" spans="6:30" x14ac:dyDescent="0.3">
      <c r="F75" s="57">
        <v>2019</v>
      </c>
      <c r="G75" s="57" t="s">
        <v>77</v>
      </c>
      <c r="H75" s="57" t="s">
        <v>6</v>
      </c>
      <c r="I75" s="57" t="s">
        <v>259</v>
      </c>
      <c r="J75" s="57">
        <v>26.4</v>
      </c>
      <c r="K75" s="57">
        <v>13.5</v>
      </c>
      <c r="L75" s="57">
        <v>41</v>
      </c>
      <c r="M75" s="57">
        <v>98</v>
      </c>
      <c r="P75" s="146">
        <f t="shared" si="6"/>
        <v>0.30370370370370375</v>
      </c>
      <c r="Q75" s="147">
        <f t="shared" si="7"/>
        <v>8.0177777777777788</v>
      </c>
      <c r="R75" s="49">
        <f t="shared" si="8"/>
        <v>18.382222222222218</v>
      </c>
      <c r="S75" s="103"/>
      <c r="X75" s="67"/>
      <c r="Y75" s="70"/>
      <c r="Z75" s="70"/>
      <c r="AA75" s="70"/>
      <c r="AB75" s="73"/>
      <c r="AC75" s="67"/>
      <c r="AD75" s="67"/>
    </row>
    <row r="76" spans="6:30" x14ac:dyDescent="0.3">
      <c r="F76" s="57">
        <v>2019</v>
      </c>
      <c r="G76" s="57" t="s">
        <v>77</v>
      </c>
      <c r="H76" s="57" t="s">
        <v>6</v>
      </c>
      <c r="I76" s="57" t="s">
        <v>260</v>
      </c>
      <c r="J76" s="57">
        <v>28.6</v>
      </c>
      <c r="K76" s="57">
        <v>14.6</v>
      </c>
      <c r="L76" s="57">
        <v>44</v>
      </c>
      <c r="M76" s="57">
        <v>98</v>
      </c>
      <c r="P76" s="146">
        <f t="shared" si="6"/>
        <v>0.30136986301369867</v>
      </c>
      <c r="Q76" s="147">
        <f t="shared" si="7"/>
        <v>8.6191780821917821</v>
      </c>
      <c r="R76" s="49">
        <f t="shared" si="8"/>
        <v>19.980821917808221</v>
      </c>
      <c r="S76" s="103"/>
      <c r="X76" s="67"/>
      <c r="Y76" s="70"/>
      <c r="Z76" s="70"/>
      <c r="AA76" s="70"/>
      <c r="AB76" s="73"/>
      <c r="AC76" s="67"/>
      <c r="AD76" s="67"/>
    </row>
    <row r="77" spans="6:30" x14ac:dyDescent="0.3">
      <c r="F77" s="57">
        <v>2019</v>
      </c>
      <c r="G77" s="57" t="s">
        <v>77</v>
      </c>
      <c r="H77" s="57" t="s">
        <v>6</v>
      </c>
      <c r="I77" s="57" t="s">
        <v>261</v>
      </c>
      <c r="J77" s="57">
        <v>28.6</v>
      </c>
      <c r="K77" s="57">
        <v>14.2</v>
      </c>
      <c r="L77" s="57">
        <v>43</v>
      </c>
      <c r="M77" s="57">
        <v>98</v>
      </c>
      <c r="P77" s="146">
        <f t="shared" si="6"/>
        <v>0.30281690140845069</v>
      </c>
      <c r="Q77" s="147">
        <f t="shared" si="7"/>
        <v>8.6605633802816904</v>
      </c>
      <c r="R77" s="49">
        <f t="shared" si="8"/>
        <v>19.939436619718311</v>
      </c>
      <c r="S77" s="103"/>
      <c r="X77" s="67"/>
      <c r="Y77" s="70"/>
      <c r="Z77" s="70"/>
      <c r="AA77" s="70"/>
      <c r="AB77" s="73"/>
      <c r="AC77" s="67"/>
      <c r="AD77" s="67"/>
    </row>
    <row r="78" spans="6:30" x14ac:dyDescent="0.3">
      <c r="F78" s="57">
        <v>2019</v>
      </c>
      <c r="G78" s="57" t="s">
        <v>77</v>
      </c>
      <c r="H78" s="57" t="s">
        <v>6</v>
      </c>
      <c r="I78" s="57" t="s">
        <v>262</v>
      </c>
      <c r="J78" s="57">
        <v>30</v>
      </c>
      <c r="K78" s="57">
        <v>9</v>
      </c>
      <c r="L78" s="57">
        <v>27</v>
      </c>
      <c r="M78" s="57">
        <v>84.4</v>
      </c>
      <c r="P78" s="146">
        <f t="shared" si="6"/>
        <v>0.30000000000000004</v>
      </c>
      <c r="Q78" s="147">
        <f t="shared" si="7"/>
        <v>9.0000000000000018</v>
      </c>
      <c r="R78" s="49">
        <f t="shared" si="8"/>
        <v>21</v>
      </c>
      <c r="S78" s="103"/>
      <c r="X78" s="67"/>
      <c r="Y78" s="70"/>
      <c r="Z78" s="70"/>
      <c r="AA78" s="70"/>
      <c r="AB78" s="73"/>
      <c r="AC78" s="67"/>
      <c r="AD78" s="67"/>
    </row>
    <row r="79" spans="6:30" x14ac:dyDescent="0.3">
      <c r="F79" s="57">
        <v>2019</v>
      </c>
      <c r="G79" s="57" t="s">
        <v>77</v>
      </c>
      <c r="H79" s="57" t="s">
        <v>6</v>
      </c>
      <c r="I79" s="57" t="s">
        <v>263</v>
      </c>
      <c r="J79" s="57">
        <v>75.599999999999994</v>
      </c>
      <c r="K79" s="57">
        <v>40.200000000000003</v>
      </c>
      <c r="L79" s="57">
        <v>121</v>
      </c>
      <c r="M79" s="57">
        <v>99.88</v>
      </c>
      <c r="P79" s="146">
        <f t="shared" si="6"/>
        <v>0.30099502487562191</v>
      </c>
      <c r="Q79" s="147">
        <f t="shared" si="7"/>
        <v>22.755223880597015</v>
      </c>
      <c r="R79" s="49">
        <f t="shared" si="8"/>
        <v>52.844776119402979</v>
      </c>
      <c r="S79" s="103"/>
      <c r="X79" s="67"/>
      <c r="Y79" s="70"/>
      <c r="Z79" s="70"/>
      <c r="AA79" s="70"/>
      <c r="AB79" s="73"/>
      <c r="AC79" s="67"/>
      <c r="AD79" s="67"/>
    </row>
    <row r="80" spans="6:30" x14ac:dyDescent="0.3">
      <c r="F80" s="57">
        <v>2019</v>
      </c>
      <c r="G80" s="57" t="s">
        <v>77</v>
      </c>
      <c r="H80" s="57" t="s">
        <v>6</v>
      </c>
      <c r="I80" s="57" t="s">
        <v>264</v>
      </c>
      <c r="J80" s="57">
        <v>60</v>
      </c>
      <c r="K80" s="57">
        <v>20.9</v>
      </c>
      <c r="L80" s="57">
        <v>63</v>
      </c>
      <c r="M80" s="57">
        <v>84.9</v>
      </c>
      <c r="P80" s="146">
        <f t="shared" si="6"/>
        <v>0.30143540669856467</v>
      </c>
      <c r="Q80" s="147">
        <f t="shared" si="7"/>
        <v>18.086124401913882</v>
      </c>
      <c r="R80" s="49">
        <f t="shared" si="8"/>
        <v>41.913875598086122</v>
      </c>
      <c r="S80" s="103"/>
      <c r="X80" s="67"/>
      <c r="Y80" s="70"/>
      <c r="Z80" s="70"/>
      <c r="AA80" s="70"/>
      <c r="AB80" s="73"/>
      <c r="AC80" s="67"/>
      <c r="AD80" s="67"/>
    </row>
    <row r="81" spans="6:30" x14ac:dyDescent="0.3">
      <c r="F81" s="57">
        <v>2019</v>
      </c>
      <c r="G81" s="57" t="s">
        <v>77</v>
      </c>
      <c r="H81" s="57" t="s">
        <v>6</v>
      </c>
      <c r="I81" s="57" t="s">
        <v>265</v>
      </c>
      <c r="J81" s="57">
        <v>20</v>
      </c>
      <c r="K81" s="57">
        <v>7</v>
      </c>
      <c r="L81" s="57">
        <v>21</v>
      </c>
      <c r="M81" s="57">
        <v>84</v>
      </c>
      <c r="P81" s="146">
        <f t="shared" si="6"/>
        <v>0.3</v>
      </c>
      <c r="Q81" s="147">
        <f t="shared" si="7"/>
        <v>6</v>
      </c>
      <c r="R81" s="49">
        <f t="shared" si="8"/>
        <v>14</v>
      </c>
      <c r="S81" s="103"/>
      <c r="X81" s="67"/>
      <c r="Y81" s="70"/>
      <c r="Z81" s="70"/>
      <c r="AA81" s="70"/>
      <c r="AB81" s="73"/>
      <c r="AC81" s="67"/>
      <c r="AD81" s="67"/>
    </row>
    <row r="82" spans="6:30" x14ac:dyDescent="0.3">
      <c r="F82" s="57">
        <v>2019</v>
      </c>
      <c r="G82" s="57" t="s">
        <v>77</v>
      </c>
      <c r="H82" s="57" t="s">
        <v>6</v>
      </c>
      <c r="I82" s="57" t="s">
        <v>266</v>
      </c>
      <c r="J82" s="57">
        <v>17.324999999999999</v>
      </c>
      <c r="K82" s="57">
        <v>7.6</v>
      </c>
      <c r="L82" s="57">
        <v>24</v>
      </c>
      <c r="M82" s="57">
        <v>99.68</v>
      </c>
      <c r="P82" s="146">
        <f t="shared" si="6"/>
        <v>0.31578947368421056</v>
      </c>
      <c r="Q82" s="147">
        <f t="shared" si="7"/>
        <v>5.4710526315789476</v>
      </c>
      <c r="R82" s="49">
        <f t="shared" si="8"/>
        <v>11.853947368421052</v>
      </c>
      <c r="S82" s="103"/>
      <c r="X82" s="67"/>
      <c r="Y82" s="70"/>
      <c r="Z82" s="70"/>
      <c r="AA82" s="70"/>
      <c r="AB82" s="73"/>
      <c r="AC82" s="67"/>
      <c r="AD82" s="67"/>
    </row>
    <row r="83" spans="6:30" x14ac:dyDescent="0.3">
      <c r="F83" s="57">
        <v>2019</v>
      </c>
      <c r="G83" s="57" t="s">
        <v>77</v>
      </c>
      <c r="H83" s="57" t="s">
        <v>6</v>
      </c>
      <c r="I83" s="57" t="s">
        <v>267</v>
      </c>
      <c r="J83" s="57">
        <v>45.045000000000002</v>
      </c>
      <c r="K83" s="57">
        <v>20.9</v>
      </c>
      <c r="L83" s="57">
        <v>65</v>
      </c>
      <c r="M83" s="57">
        <v>99.68</v>
      </c>
      <c r="P83" s="146">
        <f t="shared" si="6"/>
        <v>0.31100478468899523</v>
      </c>
      <c r="Q83" s="147">
        <f t="shared" si="7"/>
        <v>14.00921052631579</v>
      </c>
      <c r="R83" s="49">
        <f t="shared" si="8"/>
        <v>31.035789473684211</v>
      </c>
      <c r="S83" s="103"/>
      <c r="X83" s="67"/>
      <c r="Y83" s="70"/>
      <c r="Z83" s="70"/>
      <c r="AA83" s="70"/>
      <c r="AB83" s="73"/>
      <c r="AC83" s="67"/>
      <c r="AD83" s="67"/>
    </row>
    <row r="84" spans="6:30" x14ac:dyDescent="0.3">
      <c r="F84" s="57">
        <v>2019</v>
      </c>
      <c r="G84" s="57" t="s">
        <v>77</v>
      </c>
      <c r="H84" s="57" t="s">
        <v>6</v>
      </c>
      <c r="I84" s="57" t="s">
        <v>268</v>
      </c>
      <c r="J84" s="57">
        <v>34.65</v>
      </c>
      <c r="K84" s="57">
        <v>16.3</v>
      </c>
      <c r="L84" s="57">
        <v>49</v>
      </c>
      <c r="M84" s="57">
        <v>99.68</v>
      </c>
      <c r="P84" s="146">
        <f t="shared" si="6"/>
        <v>0.30061349693251532</v>
      </c>
      <c r="Q84" s="147">
        <f t="shared" si="7"/>
        <v>10.416257668711655</v>
      </c>
      <c r="R84" s="49">
        <f t="shared" si="8"/>
        <v>24.233742331288344</v>
      </c>
      <c r="S84" s="103"/>
      <c r="X84" s="67"/>
      <c r="Y84" s="70"/>
      <c r="Z84" s="70"/>
      <c r="AA84" s="70"/>
      <c r="AB84" s="73"/>
      <c r="AC84" s="67"/>
      <c r="AD84" s="67"/>
    </row>
    <row r="85" spans="6:30" x14ac:dyDescent="0.3">
      <c r="F85" s="57">
        <v>2019</v>
      </c>
      <c r="G85" s="57" t="s">
        <v>77</v>
      </c>
      <c r="H85" s="57" t="s">
        <v>6</v>
      </c>
      <c r="I85" s="57" t="s">
        <v>269</v>
      </c>
      <c r="J85" s="57">
        <v>45.045000000000002</v>
      </c>
      <c r="K85" s="57">
        <v>21.7</v>
      </c>
      <c r="L85" s="57">
        <v>66</v>
      </c>
      <c r="M85" s="57">
        <v>99.68</v>
      </c>
      <c r="P85" s="146">
        <f t="shared" ref="P85:P110" si="9">(L85*0.1)/K85</f>
        <v>0.30414746543778803</v>
      </c>
      <c r="Q85" s="147">
        <f t="shared" ref="Q85:Q116" si="10">J85*P85</f>
        <v>13.700322580645162</v>
      </c>
      <c r="R85" s="49">
        <f t="shared" ref="R85:R116" si="11">J85-Q85</f>
        <v>31.344677419354838</v>
      </c>
      <c r="S85" s="103"/>
      <c r="X85" s="67"/>
      <c r="Y85" s="70"/>
      <c r="Z85" s="70"/>
      <c r="AA85" s="70"/>
      <c r="AB85" s="73"/>
      <c r="AC85" s="67"/>
      <c r="AD85" s="67"/>
    </row>
    <row r="86" spans="6:30" x14ac:dyDescent="0.3">
      <c r="F86" s="57">
        <v>2019</v>
      </c>
      <c r="G86" s="57" t="s">
        <v>77</v>
      </c>
      <c r="H86" s="57" t="s">
        <v>6</v>
      </c>
      <c r="I86" s="57" t="s">
        <v>270</v>
      </c>
      <c r="J86" s="57">
        <v>24.254999999999999</v>
      </c>
      <c r="K86" s="57">
        <v>10.7</v>
      </c>
      <c r="L86" s="57">
        <v>33</v>
      </c>
      <c r="M86" s="57">
        <v>99.68</v>
      </c>
      <c r="P86" s="146">
        <f t="shared" si="9"/>
        <v>0.30841121495327106</v>
      </c>
      <c r="Q86" s="147">
        <f t="shared" si="10"/>
        <v>7.4805140186915891</v>
      </c>
      <c r="R86" s="49">
        <f t="shared" si="11"/>
        <v>16.774485981308409</v>
      </c>
      <c r="S86" s="103"/>
      <c r="X86" s="67"/>
      <c r="Y86" s="70"/>
      <c r="Z86" s="70"/>
      <c r="AA86" s="70"/>
      <c r="AB86" s="73"/>
      <c r="AC86" s="67"/>
      <c r="AD86" s="67"/>
    </row>
    <row r="87" spans="6:30" x14ac:dyDescent="0.3">
      <c r="F87" s="57">
        <v>2019</v>
      </c>
      <c r="G87" s="57" t="s">
        <v>77</v>
      </c>
      <c r="H87" s="57" t="s">
        <v>6</v>
      </c>
      <c r="I87" s="57" t="s">
        <v>271</v>
      </c>
      <c r="J87" s="57">
        <v>48.51</v>
      </c>
      <c r="K87" s="57">
        <v>19.7</v>
      </c>
      <c r="L87" s="57">
        <v>60</v>
      </c>
      <c r="M87" s="57">
        <v>99.68</v>
      </c>
      <c r="P87" s="146">
        <f t="shared" si="9"/>
        <v>0.30456852791878175</v>
      </c>
      <c r="Q87" s="147">
        <f t="shared" si="10"/>
        <v>14.774619289340102</v>
      </c>
      <c r="R87" s="49">
        <f t="shared" si="11"/>
        <v>33.735380710659896</v>
      </c>
      <c r="S87" s="103"/>
      <c r="X87" s="67"/>
      <c r="Y87" s="70"/>
      <c r="Z87" s="70"/>
      <c r="AA87" s="70"/>
      <c r="AB87" s="73"/>
      <c r="AC87" s="67"/>
      <c r="AD87" s="67"/>
    </row>
    <row r="88" spans="6:30" x14ac:dyDescent="0.3">
      <c r="F88" s="57">
        <v>2019</v>
      </c>
      <c r="G88" s="57" t="s">
        <v>77</v>
      </c>
      <c r="H88" s="57" t="s">
        <v>6</v>
      </c>
      <c r="I88" s="57" t="s">
        <v>272</v>
      </c>
      <c r="J88" s="57">
        <v>30</v>
      </c>
      <c r="K88" s="57">
        <v>13.3</v>
      </c>
      <c r="L88" s="57">
        <v>58</v>
      </c>
      <c r="M88" s="57">
        <v>96.99</v>
      </c>
      <c r="P88" s="146">
        <f t="shared" si="9"/>
        <v>0.43609022556390981</v>
      </c>
      <c r="Q88" s="147">
        <f t="shared" si="10"/>
        <v>13.082706766917294</v>
      </c>
      <c r="R88" s="49">
        <f t="shared" si="11"/>
        <v>16.917293233082706</v>
      </c>
      <c r="S88" s="103"/>
      <c r="X88" s="67"/>
      <c r="Y88" s="70"/>
      <c r="Z88" s="70"/>
      <c r="AA88" s="70"/>
      <c r="AB88" s="73"/>
      <c r="AC88" s="67"/>
      <c r="AD88" s="67"/>
    </row>
    <row r="89" spans="6:30" x14ac:dyDescent="0.3">
      <c r="F89" s="57">
        <v>2019</v>
      </c>
      <c r="G89" s="57" t="s">
        <v>77</v>
      </c>
      <c r="H89" s="57" t="s">
        <v>6</v>
      </c>
      <c r="I89" s="57" t="s">
        <v>273</v>
      </c>
      <c r="J89" s="57">
        <v>30</v>
      </c>
      <c r="K89" s="57">
        <v>12.1</v>
      </c>
      <c r="L89" s="57">
        <v>37</v>
      </c>
      <c r="M89" s="57">
        <v>96.98</v>
      </c>
      <c r="P89" s="146">
        <f t="shared" si="9"/>
        <v>0.30578512396694219</v>
      </c>
      <c r="Q89" s="147">
        <f t="shared" si="10"/>
        <v>9.1735537190082663</v>
      </c>
      <c r="R89" s="49">
        <f t="shared" si="11"/>
        <v>20.826446280991732</v>
      </c>
      <c r="S89" s="103"/>
      <c r="X89" s="67"/>
      <c r="Y89" s="70"/>
      <c r="Z89" s="70"/>
      <c r="AA89" s="70"/>
      <c r="AB89" s="73"/>
      <c r="AC89" s="67"/>
      <c r="AD89" s="67"/>
    </row>
    <row r="90" spans="6:30" x14ac:dyDescent="0.3">
      <c r="F90" s="57">
        <v>2019</v>
      </c>
      <c r="G90" s="57" t="s">
        <v>77</v>
      </c>
      <c r="H90" s="57" t="s">
        <v>6</v>
      </c>
      <c r="I90" s="57" t="s">
        <v>274</v>
      </c>
      <c r="J90" s="57">
        <v>30</v>
      </c>
      <c r="K90" s="57">
        <v>14.2</v>
      </c>
      <c r="L90" s="57">
        <v>56</v>
      </c>
      <c r="M90" s="57">
        <v>97</v>
      </c>
      <c r="P90" s="146">
        <f t="shared" si="9"/>
        <v>0.39436619718309862</v>
      </c>
      <c r="Q90" s="147">
        <f t="shared" si="10"/>
        <v>11.830985915492958</v>
      </c>
      <c r="R90" s="49">
        <f t="shared" si="11"/>
        <v>18.16901408450704</v>
      </c>
      <c r="S90" s="103"/>
      <c r="X90" s="67"/>
      <c r="Y90" s="70"/>
      <c r="Z90" s="70"/>
      <c r="AA90" s="70"/>
      <c r="AB90" s="73"/>
      <c r="AC90" s="67"/>
      <c r="AD90" s="67"/>
    </row>
    <row r="91" spans="6:30" x14ac:dyDescent="0.3">
      <c r="F91" s="57">
        <v>2019</v>
      </c>
      <c r="G91" s="57" t="s">
        <v>77</v>
      </c>
      <c r="H91" s="57" t="s">
        <v>6</v>
      </c>
      <c r="I91" s="57" t="s">
        <v>275</v>
      </c>
      <c r="J91" s="57">
        <v>30</v>
      </c>
      <c r="K91" s="57">
        <v>14.8</v>
      </c>
      <c r="L91" s="57">
        <v>47</v>
      </c>
      <c r="M91" s="57">
        <v>96.97</v>
      </c>
      <c r="P91" s="146">
        <f t="shared" si="9"/>
        <v>0.31756756756756754</v>
      </c>
      <c r="Q91" s="147">
        <f t="shared" si="10"/>
        <v>9.5270270270270263</v>
      </c>
      <c r="R91" s="49">
        <f t="shared" si="11"/>
        <v>20.472972972972975</v>
      </c>
      <c r="S91" s="103"/>
      <c r="X91" s="67"/>
      <c r="Y91" s="70"/>
      <c r="Z91" s="70"/>
      <c r="AA91" s="70"/>
      <c r="AB91" s="73"/>
      <c r="AC91" s="67"/>
      <c r="AD91" s="67"/>
    </row>
    <row r="92" spans="6:30" x14ac:dyDescent="0.3">
      <c r="F92" s="57">
        <v>2019</v>
      </c>
      <c r="G92" s="57" t="s">
        <v>77</v>
      </c>
      <c r="H92" s="57" t="s">
        <v>6</v>
      </c>
      <c r="I92" s="57" t="s">
        <v>276</v>
      </c>
      <c r="J92" s="57">
        <v>30</v>
      </c>
      <c r="K92" s="57">
        <v>13.2</v>
      </c>
      <c r="L92" s="57">
        <v>126</v>
      </c>
      <c r="M92" s="57">
        <v>99.88</v>
      </c>
      <c r="P92" s="146">
        <f t="shared" si="9"/>
        <v>0.9545454545454547</v>
      </c>
      <c r="Q92" s="147">
        <f t="shared" si="10"/>
        <v>28.63636363636364</v>
      </c>
      <c r="R92" s="49">
        <f t="shared" si="11"/>
        <v>1.3636363636363598</v>
      </c>
      <c r="S92" s="103"/>
      <c r="X92" s="67"/>
      <c r="Y92" s="70"/>
      <c r="Z92" s="70"/>
      <c r="AA92" s="70"/>
      <c r="AB92" s="73"/>
      <c r="AC92" s="67"/>
      <c r="AD92" s="67"/>
    </row>
    <row r="93" spans="6:30" x14ac:dyDescent="0.3">
      <c r="F93" s="57">
        <v>2019</v>
      </c>
      <c r="G93" s="57" t="s">
        <v>77</v>
      </c>
      <c r="H93" s="57" t="s">
        <v>6</v>
      </c>
      <c r="I93" s="57" t="s">
        <v>277</v>
      </c>
      <c r="J93" s="57">
        <v>30</v>
      </c>
      <c r="K93" s="57">
        <v>13.9</v>
      </c>
      <c r="L93" s="57">
        <v>42</v>
      </c>
      <c r="M93" s="57">
        <v>96.98</v>
      </c>
      <c r="P93" s="146">
        <f t="shared" si="9"/>
        <v>0.30215827338129497</v>
      </c>
      <c r="Q93" s="147">
        <f t="shared" si="10"/>
        <v>9.0647482014388494</v>
      </c>
      <c r="R93" s="49">
        <f t="shared" si="11"/>
        <v>20.935251798561151</v>
      </c>
      <c r="S93" s="103"/>
      <c r="X93" s="67"/>
      <c r="Y93" s="70"/>
      <c r="Z93" s="70"/>
      <c r="AA93" s="70"/>
      <c r="AB93" s="73"/>
      <c r="AC93" s="67"/>
      <c r="AD93" s="67"/>
    </row>
    <row r="94" spans="6:30" x14ac:dyDescent="0.3">
      <c r="F94" s="57">
        <v>2019</v>
      </c>
      <c r="G94" s="57" t="s">
        <v>77</v>
      </c>
      <c r="H94" s="57" t="s">
        <v>6</v>
      </c>
      <c r="I94" s="57" t="s">
        <v>278</v>
      </c>
      <c r="J94" s="57">
        <v>30</v>
      </c>
      <c r="K94" s="57">
        <v>13.2</v>
      </c>
      <c r="L94" s="57">
        <v>47</v>
      </c>
      <c r="M94" s="57">
        <v>96.97</v>
      </c>
      <c r="P94" s="146">
        <f t="shared" si="9"/>
        <v>0.35606060606060608</v>
      </c>
      <c r="Q94" s="147">
        <f t="shared" si="10"/>
        <v>10.681818181818182</v>
      </c>
      <c r="R94" s="49">
        <f t="shared" si="11"/>
        <v>19.31818181818182</v>
      </c>
      <c r="S94" s="103"/>
      <c r="X94" s="67"/>
      <c r="Y94" s="70"/>
      <c r="Z94" s="70"/>
      <c r="AA94" s="70"/>
      <c r="AB94" s="73"/>
      <c r="AC94" s="67"/>
      <c r="AD94" s="67"/>
    </row>
    <row r="95" spans="6:30" x14ac:dyDescent="0.3">
      <c r="F95" s="57">
        <v>2019</v>
      </c>
      <c r="G95" s="57" t="s">
        <v>77</v>
      </c>
      <c r="H95" s="57" t="s">
        <v>6</v>
      </c>
      <c r="I95" s="57" t="s">
        <v>279</v>
      </c>
      <c r="J95" s="57">
        <v>30</v>
      </c>
      <c r="K95" s="57">
        <v>14.3</v>
      </c>
      <c r="L95" s="57">
        <v>143</v>
      </c>
      <c r="M95" s="57">
        <v>99.88</v>
      </c>
      <c r="P95" s="146">
        <f t="shared" si="9"/>
        <v>1</v>
      </c>
      <c r="Q95" s="147">
        <f t="shared" si="10"/>
        <v>30</v>
      </c>
      <c r="R95" s="49">
        <f t="shared" si="11"/>
        <v>0</v>
      </c>
      <c r="S95" s="103"/>
      <c r="X95" s="67"/>
      <c r="Y95" s="70"/>
      <c r="Z95" s="70"/>
      <c r="AA95" s="70"/>
      <c r="AB95" s="73"/>
      <c r="AC95" s="67"/>
      <c r="AD95" s="67"/>
    </row>
    <row r="96" spans="6:30" x14ac:dyDescent="0.3">
      <c r="F96" s="57">
        <v>2019</v>
      </c>
      <c r="G96" s="57" t="s">
        <v>77</v>
      </c>
      <c r="H96" s="57" t="s">
        <v>6</v>
      </c>
      <c r="I96" s="57" t="s">
        <v>280</v>
      </c>
      <c r="J96" s="57">
        <v>30</v>
      </c>
      <c r="K96" s="57">
        <v>13.8</v>
      </c>
      <c r="L96" s="57">
        <v>56</v>
      </c>
      <c r="M96" s="57">
        <v>97</v>
      </c>
      <c r="P96" s="146">
        <f t="shared" si="9"/>
        <v>0.40579710144927539</v>
      </c>
      <c r="Q96" s="147">
        <f t="shared" si="10"/>
        <v>12.173913043478262</v>
      </c>
      <c r="R96" s="49">
        <f t="shared" si="11"/>
        <v>17.826086956521738</v>
      </c>
      <c r="S96" s="103"/>
      <c r="X96" s="67"/>
      <c r="Y96" s="70"/>
      <c r="Z96" s="70"/>
      <c r="AA96" s="70"/>
      <c r="AB96" s="73"/>
      <c r="AC96" s="67"/>
      <c r="AD96" s="67"/>
    </row>
    <row r="97" spans="6:30" x14ac:dyDescent="0.3">
      <c r="F97" s="57">
        <v>2019</v>
      </c>
      <c r="G97" s="57" t="s">
        <v>77</v>
      </c>
      <c r="H97" s="57" t="s">
        <v>6</v>
      </c>
      <c r="I97" s="57" t="s">
        <v>281</v>
      </c>
      <c r="J97" s="57">
        <v>30</v>
      </c>
      <c r="K97" s="57">
        <v>14.1</v>
      </c>
      <c r="L97" s="57">
        <v>141</v>
      </c>
      <c r="M97" s="57">
        <v>99.88</v>
      </c>
      <c r="P97" s="146">
        <f t="shared" si="9"/>
        <v>1.0000000000000002</v>
      </c>
      <c r="Q97" s="147">
        <f t="shared" si="10"/>
        <v>30.000000000000007</v>
      </c>
      <c r="R97" s="49">
        <f t="shared" si="11"/>
        <v>0</v>
      </c>
      <c r="S97" s="103"/>
      <c r="X97" s="67"/>
      <c r="Y97" s="70"/>
      <c r="Z97" s="70"/>
      <c r="AA97" s="70"/>
      <c r="AB97" s="73"/>
      <c r="AC97" s="67"/>
      <c r="AD97" s="67"/>
    </row>
    <row r="98" spans="6:30" x14ac:dyDescent="0.3">
      <c r="F98" s="57">
        <v>2019</v>
      </c>
      <c r="G98" s="57" t="s">
        <v>77</v>
      </c>
      <c r="H98" s="57" t="s">
        <v>6</v>
      </c>
      <c r="I98" s="57" t="s">
        <v>282</v>
      </c>
      <c r="J98" s="57">
        <v>8.4</v>
      </c>
      <c r="K98" s="57">
        <v>5</v>
      </c>
      <c r="L98" s="57">
        <v>15</v>
      </c>
      <c r="M98" s="57">
        <v>98.99</v>
      </c>
      <c r="P98" s="146">
        <f t="shared" si="9"/>
        <v>0.3</v>
      </c>
      <c r="Q98" s="147">
        <f t="shared" si="10"/>
        <v>2.52</v>
      </c>
      <c r="R98" s="49">
        <f t="shared" si="11"/>
        <v>5.8800000000000008</v>
      </c>
      <c r="S98" s="103"/>
      <c r="X98" s="67"/>
      <c r="Y98" s="70"/>
      <c r="Z98" s="70"/>
      <c r="AA98" s="70"/>
      <c r="AB98" s="73"/>
      <c r="AC98" s="67"/>
      <c r="AD98" s="67"/>
    </row>
    <row r="99" spans="6:30" x14ac:dyDescent="0.3">
      <c r="F99" s="57">
        <v>2019</v>
      </c>
      <c r="G99" s="57" t="s">
        <v>77</v>
      </c>
      <c r="H99" s="57" t="s">
        <v>6</v>
      </c>
      <c r="I99" s="57" t="s">
        <v>283</v>
      </c>
      <c r="J99" s="57">
        <v>8.4</v>
      </c>
      <c r="K99" s="57">
        <v>4.9000000000000004</v>
      </c>
      <c r="L99" s="57">
        <v>15</v>
      </c>
      <c r="M99" s="57">
        <v>98.98</v>
      </c>
      <c r="P99" s="146">
        <f t="shared" si="9"/>
        <v>0.30612244897959179</v>
      </c>
      <c r="Q99" s="147">
        <f t="shared" si="10"/>
        <v>2.5714285714285712</v>
      </c>
      <c r="R99" s="49">
        <f t="shared" si="11"/>
        <v>5.8285714285714292</v>
      </c>
      <c r="S99" s="103"/>
      <c r="X99" s="67"/>
      <c r="Y99" s="70"/>
      <c r="Z99" s="70"/>
      <c r="AA99" s="70"/>
      <c r="AB99" s="73"/>
      <c r="AC99" s="67"/>
      <c r="AD99" s="67"/>
    </row>
    <row r="100" spans="6:30" x14ac:dyDescent="0.3">
      <c r="F100" s="57">
        <v>2019</v>
      </c>
      <c r="G100" s="57" t="s">
        <v>77</v>
      </c>
      <c r="H100" s="57" t="s">
        <v>6</v>
      </c>
      <c r="I100" s="57" t="s">
        <v>284</v>
      </c>
      <c r="J100" s="57">
        <v>8.4</v>
      </c>
      <c r="K100" s="57">
        <v>4.9000000000000004</v>
      </c>
      <c r="L100" s="57">
        <v>15</v>
      </c>
      <c r="M100" s="57">
        <v>98.97</v>
      </c>
      <c r="P100" s="146">
        <f t="shared" si="9"/>
        <v>0.30612244897959179</v>
      </c>
      <c r="Q100" s="147">
        <f t="shared" si="10"/>
        <v>2.5714285714285712</v>
      </c>
      <c r="R100" s="49">
        <f t="shared" si="11"/>
        <v>5.8285714285714292</v>
      </c>
      <c r="S100" s="103"/>
      <c r="X100" s="67"/>
      <c r="Y100" s="70"/>
      <c r="Z100" s="70"/>
      <c r="AA100" s="70"/>
      <c r="AB100" s="73"/>
      <c r="AC100" s="67"/>
      <c r="AD100" s="67"/>
    </row>
    <row r="101" spans="6:30" x14ac:dyDescent="0.3">
      <c r="F101" s="57">
        <v>2019</v>
      </c>
      <c r="G101" s="57" t="s">
        <v>77</v>
      </c>
      <c r="H101" s="57" t="s">
        <v>6</v>
      </c>
      <c r="I101" s="57" t="s">
        <v>285</v>
      </c>
      <c r="J101" s="57">
        <v>8.4</v>
      </c>
      <c r="K101" s="57">
        <v>5.2</v>
      </c>
      <c r="L101" s="57">
        <v>16</v>
      </c>
      <c r="M101" s="57">
        <v>99</v>
      </c>
      <c r="P101" s="146">
        <f t="shared" si="9"/>
        <v>0.30769230769230771</v>
      </c>
      <c r="Q101" s="147">
        <f t="shared" si="10"/>
        <v>2.5846153846153848</v>
      </c>
      <c r="R101" s="49">
        <f t="shared" si="11"/>
        <v>5.815384615384616</v>
      </c>
      <c r="S101" s="103"/>
      <c r="X101" s="67"/>
      <c r="Y101" s="70"/>
      <c r="Z101" s="70"/>
      <c r="AA101" s="70"/>
      <c r="AB101" s="73"/>
      <c r="AC101" s="67"/>
      <c r="AD101" s="67"/>
    </row>
    <row r="102" spans="6:30" x14ac:dyDescent="0.3">
      <c r="F102" s="57">
        <v>2019</v>
      </c>
      <c r="G102" s="57" t="s">
        <v>77</v>
      </c>
      <c r="H102" s="57" t="s">
        <v>6</v>
      </c>
      <c r="I102" s="57" t="s">
        <v>286</v>
      </c>
      <c r="J102" s="57">
        <v>8.4</v>
      </c>
      <c r="K102" s="57">
        <v>5</v>
      </c>
      <c r="L102" s="57">
        <v>15</v>
      </c>
      <c r="M102" s="57">
        <v>98.98</v>
      </c>
      <c r="P102" s="146">
        <f t="shared" si="9"/>
        <v>0.3</v>
      </c>
      <c r="Q102" s="147">
        <f t="shared" si="10"/>
        <v>2.52</v>
      </c>
      <c r="R102" s="49">
        <f t="shared" si="11"/>
        <v>5.8800000000000008</v>
      </c>
      <c r="S102" s="103"/>
      <c r="X102" s="67"/>
      <c r="Y102" s="70"/>
      <c r="Z102" s="70"/>
      <c r="AA102" s="70"/>
      <c r="AB102" s="73"/>
      <c r="AC102" s="67"/>
      <c r="AD102" s="67"/>
    </row>
    <row r="103" spans="6:30" x14ac:dyDescent="0.3">
      <c r="F103" s="57">
        <v>2019</v>
      </c>
      <c r="G103" s="57" t="s">
        <v>77</v>
      </c>
      <c r="H103" s="57" t="s">
        <v>6</v>
      </c>
      <c r="I103" s="57" t="s">
        <v>287</v>
      </c>
      <c r="J103" s="57">
        <v>8.4</v>
      </c>
      <c r="K103" s="57">
        <v>4.9000000000000004</v>
      </c>
      <c r="L103" s="57">
        <v>15</v>
      </c>
      <c r="M103" s="57">
        <v>99</v>
      </c>
      <c r="P103" s="146">
        <f t="shared" si="9"/>
        <v>0.30612244897959179</v>
      </c>
      <c r="Q103" s="147">
        <f t="shared" si="10"/>
        <v>2.5714285714285712</v>
      </c>
      <c r="R103" s="49">
        <f t="shared" si="11"/>
        <v>5.8285714285714292</v>
      </c>
      <c r="S103" s="103"/>
      <c r="X103" s="67"/>
      <c r="Y103" s="70"/>
      <c r="Z103" s="70"/>
      <c r="AA103" s="70"/>
      <c r="AB103" s="73"/>
      <c r="AC103" s="67"/>
      <c r="AD103" s="67"/>
    </row>
    <row r="104" spans="6:30" x14ac:dyDescent="0.3">
      <c r="F104" s="57">
        <v>2019</v>
      </c>
      <c r="G104" s="57" t="s">
        <v>77</v>
      </c>
      <c r="H104" s="57" t="s">
        <v>6</v>
      </c>
      <c r="I104" s="57" t="s">
        <v>288</v>
      </c>
      <c r="J104" s="57">
        <v>8.4</v>
      </c>
      <c r="K104" s="57">
        <v>4.8</v>
      </c>
      <c r="L104" s="57">
        <v>15</v>
      </c>
      <c r="M104" s="57">
        <v>98.98</v>
      </c>
      <c r="P104" s="146">
        <f t="shared" si="9"/>
        <v>0.3125</v>
      </c>
      <c r="Q104" s="147">
        <f t="shared" si="10"/>
        <v>2.625</v>
      </c>
      <c r="R104" s="49">
        <f t="shared" si="11"/>
        <v>5.7750000000000004</v>
      </c>
      <c r="S104" s="103"/>
      <c r="X104" s="67"/>
      <c r="Y104" s="70"/>
      <c r="Z104" s="70"/>
      <c r="AA104" s="70"/>
      <c r="AB104" s="73"/>
      <c r="AC104" s="67"/>
      <c r="AD104" s="67"/>
    </row>
    <row r="105" spans="6:30" x14ac:dyDescent="0.3">
      <c r="F105" s="57">
        <v>2019</v>
      </c>
      <c r="G105" s="57" t="s">
        <v>77</v>
      </c>
      <c r="H105" s="57" t="s">
        <v>6</v>
      </c>
      <c r="I105" s="57" t="s">
        <v>289</v>
      </c>
      <c r="J105" s="57">
        <v>8.4</v>
      </c>
      <c r="K105" s="57">
        <v>4.8</v>
      </c>
      <c r="L105" s="57">
        <v>15</v>
      </c>
      <c r="M105" s="57">
        <v>98.97</v>
      </c>
      <c r="P105" s="146">
        <f t="shared" si="9"/>
        <v>0.3125</v>
      </c>
      <c r="Q105" s="147">
        <f t="shared" si="10"/>
        <v>2.625</v>
      </c>
      <c r="R105" s="49">
        <f t="shared" si="11"/>
        <v>5.7750000000000004</v>
      </c>
      <c r="S105" s="103"/>
      <c r="X105" s="67"/>
      <c r="Y105" s="70"/>
      <c r="Z105" s="70"/>
      <c r="AA105" s="70"/>
      <c r="AB105" s="73"/>
      <c r="AC105" s="67"/>
      <c r="AD105" s="67"/>
    </row>
    <row r="106" spans="6:30" x14ac:dyDescent="0.3">
      <c r="F106" s="57">
        <v>2019</v>
      </c>
      <c r="G106" s="57" t="s">
        <v>77</v>
      </c>
      <c r="H106" s="57" t="s">
        <v>6</v>
      </c>
      <c r="I106" s="57" t="s">
        <v>290</v>
      </c>
      <c r="J106" s="57">
        <v>8.4</v>
      </c>
      <c r="K106" s="57">
        <v>4</v>
      </c>
      <c r="L106" s="57">
        <v>12</v>
      </c>
      <c r="M106" s="57">
        <v>98.98</v>
      </c>
      <c r="P106" s="146">
        <f t="shared" si="9"/>
        <v>0.30000000000000004</v>
      </c>
      <c r="Q106" s="147">
        <f t="shared" si="10"/>
        <v>2.5200000000000005</v>
      </c>
      <c r="R106" s="49">
        <f t="shared" si="11"/>
        <v>5.88</v>
      </c>
      <c r="S106" s="103"/>
      <c r="X106" s="67"/>
      <c r="Y106" s="70"/>
      <c r="Z106" s="70"/>
      <c r="AA106" s="70"/>
      <c r="AB106" s="73"/>
      <c r="AC106" s="67"/>
      <c r="AD106" s="67"/>
    </row>
    <row r="107" spans="6:30" x14ac:dyDescent="0.3">
      <c r="F107" s="57">
        <v>2019</v>
      </c>
      <c r="G107" s="57" t="s">
        <v>77</v>
      </c>
      <c r="H107" s="57" t="s">
        <v>6</v>
      </c>
      <c r="I107" s="57" t="s">
        <v>291</v>
      </c>
      <c r="J107" s="57">
        <v>8.4</v>
      </c>
      <c r="K107" s="57">
        <v>4</v>
      </c>
      <c r="L107" s="57">
        <v>12</v>
      </c>
      <c r="M107" s="57">
        <v>98.98</v>
      </c>
      <c r="P107" s="146">
        <f t="shared" si="9"/>
        <v>0.30000000000000004</v>
      </c>
      <c r="Q107" s="147">
        <f t="shared" si="10"/>
        <v>2.5200000000000005</v>
      </c>
      <c r="R107" s="49">
        <f t="shared" si="11"/>
        <v>5.88</v>
      </c>
      <c r="S107" s="103"/>
      <c r="X107" s="67"/>
      <c r="Y107" s="70"/>
      <c r="Z107" s="70"/>
      <c r="AA107" s="70"/>
      <c r="AB107" s="73"/>
      <c r="AC107" s="67"/>
      <c r="AD107" s="67"/>
    </row>
    <row r="108" spans="6:30" x14ac:dyDescent="0.3">
      <c r="F108" s="57">
        <v>2019</v>
      </c>
      <c r="G108" s="57" t="s">
        <v>77</v>
      </c>
      <c r="H108" s="57" t="s">
        <v>6</v>
      </c>
      <c r="I108" s="57" t="s">
        <v>292</v>
      </c>
      <c r="J108" s="57">
        <v>8.4</v>
      </c>
      <c r="K108" s="57">
        <v>4.0999999999999996</v>
      </c>
      <c r="L108" s="57">
        <v>13</v>
      </c>
      <c r="M108" s="57">
        <v>98.99</v>
      </c>
      <c r="P108" s="146">
        <f t="shared" si="9"/>
        <v>0.31707317073170738</v>
      </c>
      <c r="Q108" s="147">
        <f t="shared" si="10"/>
        <v>2.6634146341463421</v>
      </c>
      <c r="R108" s="49">
        <f t="shared" si="11"/>
        <v>5.7365853658536583</v>
      </c>
      <c r="S108" s="103"/>
      <c r="X108" s="67"/>
      <c r="Y108" s="70"/>
      <c r="Z108" s="70"/>
      <c r="AA108" s="70"/>
      <c r="AB108" s="73"/>
      <c r="AC108" s="67"/>
      <c r="AD108" s="67"/>
    </row>
    <row r="109" spans="6:30" x14ac:dyDescent="0.3">
      <c r="F109" s="57">
        <v>2019</v>
      </c>
      <c r="G109" s="57" t="s">
        <v>77</v>
      </c>
      <c r="H109" s="57" t="s">
        <v>6</v>
      </c>
      <c r="I109" s="57" t="s">
        <v>293</v>
      </c>
      <c r="J109" s="57">
        <v>8.4</v>
      </c>
      <c r="K109" s="57">
        <v>4</v>
      </c>
      <c r="L109" s="57">
        <v>12</v>
      </c>
      <c r="M109" s="57">
        <v>99</v>
      </c>
      <c r="P109" s="146">
        <f t="shared" si="9"/>
        <v>0.30000000000000004</v>
      </c>
      <c r="Q109" s="147">
        <f t="shared" si="10"/>
        <v>2.5200000000000005</v>
      </c>
      <c r="R109" s="49">
        <f t="shared" si="11"/>
        <v>5.88</v>
      </c>
      <c r="S109" s="103"/>
      <c r="X109" s="67"/>
      <c r="Y109" s="70"/>
      <c r="Z109" s="70"/>
      <c r="AA109" s="70"/>
      <c r="AB109" s="73"/>
      <c r="AC109" s="67"/>
      <c r="AD109" s="67"/>
    </row>
    <row r="110" spans="6:30" ht="15" thickBot="1" x14ac:dyDescent="0.35">
      <c r="F110" s="57">
        <v>2019</v>
      </c>
      <c r="G110" s="57" t="s">
        <v>77</v>
      </c>
      <c r="H110" s="57" t="s">
        <v>6</v>
      </c>
      <c r="I110" s="57" t="s">
        <v>294</v>
      </c>
      <c r="J110" s="57">
        <v>8.4</v>
      </c>
      <c r="K110" s="57">
        <v>4</v>
      </c>
      <c r="L110" s="57">
        <v>12</v>
      </c>
      <c r="M110" s="57">
        <v>98.99</v>
      </c>
      <c r="P110" s="146">
        <f t="shared" si="9"/>
        <v>0.30000000000000004</v>
      </c>
      <c r="Q110" s="147">
        <f t="shared" si="10"/>
        <v>2.5200000000000005</v>
      </c>
      <c r="R110" s="49">
        <f t="shared" si="11"/>
        <v>5.88</v>
      </c>
      <c r="S110" s="103"/>
      <c r="X110" s="67"/>
      <c r="Y110" s="70"/>
      <c r="Z110" s="70"/>
      <c r="AA110" s="70"/>
      <c r="AB110" s="73"/>
      <c r="AC110" s="67"/>
      <c r="AD110" s="67"/>
    </row>
    <row r="111" spans="6:30" ht="15" thickBot="1" x14ac:dyDescent="0.35">
      <c r="F111" s="31" t="s">
        <v>3</v>
      </c>
      <c r="G111" s="57"/>
      <c r="H111" s="57"/>
      <c r="I111" s="57"/>
      <c r="J111" s="48">
        <f>SUM(J53:J110)</f>
        <v>1665.4300000000017</v>
      </c>
      <c r="K111" s="57">
        <f>SUM(K53:K110)</f>
        <v>693.19999999999982</v>
      </c>
      <c r="L111" s="57">
        <f>SUM(L53:L110)</f>
        <v>2558</v>
      </c>
      <c r="M111" s="48">
        <f>SUM(M53:M110)</f>
        <v>5511.9599999999964</v>
      </c>
      <c r="P111" s="158" t="s">
        <v>3</v>
      </c>
      <c r="Q111" s="158"/>
      <c r="R111" s="150">
        <f>SUM(R53:R110)</f>
        <v>1050.2179370356787</v>
      </c>
      <c r="S111" s="145"/>
      <c r="X111" s="67"/>
      <c r="Y111" s="70"/>
      <c r="Z111" s="70"/>
      <c r="AA111" s="70"/>
      <c r="AB111" s="73"/>
      <c r="AC111" s="67"/>
      <c r="AD111" s="67"/>
    </row>
    <row r="112" spans="6:30" ht="15" thickBot="1" x14ac:dyDescent="0.35">
      <c r="X112" s="67"/>
      <c r="Y112" s="70"/>
      <c r="Z112" s="70"/>
      <c r="AA112" s="70"/>
      <c r="AB112" s="73"/>
      <c r="AC112" s="67"/>
      <c r="AD112" s="67"/>
    </row>
    <row r="113" spans="6:30" ht="15" thickBot="1" x14ac:dyDescent="0.35">
      <c r="F113" s="177" t="s">
        <v>119</v>
      </c>
      <c r="G113" s="178"/>
      <c r="H113" s="178"/>
      <c r="I113" s="178"/>
      <c r="J113" s="178"/>
      <c r="K113" s="178"/>
      <c r="L113" s="178"/>
      <c r="M113" s="178"/>
      <c r="P113" s="175" t="s">
        <v>120</v>
      </c>
      <c r="Q113" s="175"/>
      <c r="R113" s="175"/>
      <c r="X113" s="67"/>
      <c r="Y113" s="70"/>
      <c r="Z113" s="70"/>
      <c r="AA113" s="70"/>
      <c r="AB113" s="70"/>
      <c r="AC113" s="67"/>
      <c r="AD113" s="67"/>
    </row>
    <row r="114" spans="6:30" ht="28.8" x14ac:dyDescent="0.3">
      <c r="F114" s="24" t="s">
        <v>28</v>
      </c>
      <c r="G114" s="24" t="s">
        <v>29</v>
      </c>
      <c r="H114" s="24" t="s">
        <v>23</v>
      </c>
      <c r="I114" s="24" t="s">
        <v>194</v>
      </c>
      <c r="J114" s="80" t="s">
        <v>33</v>
      </c>
      <c r="K114" s="80" t="s">
        <v>31</v>
      </c>
      <c r="L114" s="24" t="s">
        <v>32</v>
      </c>
      <c r="M114" s="80" t="s">
        <v>24</v>
      </c>
      <c r="P114" s="176" t="s">
        <v>34</v>
      </c>
      <c r="Q114" s="176"/>
      <c r="R114" s="45" t="s">
        <v>35</v>
      </c>
      <c r="X114" s="67"/>
      <c r="Y114" s="67"/>
      <c r="Z114" s="67"/>
      <c r="AA114" s="67"/>
      <c r="AB114" s="159"/>
      <c r="AC114" s="67"/>
      <c r="AD114" s="67"/>
    </row>
    <row r="115" spans="6:30" x14ac:dyDescent="0.3">
      <c r="F115" s="57">
        <v>2019</v>
      </c>
      <c r="G115" s="57" t="s">
        <v>75</v>
      </c>
      <c r="H115" s="57" t="s">
        <v>7</v>
      </c>
      <c r="I115" s="57" t="s">
        <v>295</v>
      </c>
      <c r="J115" s="57">
        <v>40</v>
      </c>
      <c r="K115" s="57">
        <v>12.3</v>
      </c>
      <c r="L115" s="57">
        <v>61</v>
      </c>
      <c r="M115" s="57">
        <v>73.599999999999994</v>
      </c>
      <c r="P115" s="146">
        <f>(L115*0.1)/K115</f>
        <v>0.49593495934959353</v>
      </c>
      <c r="Q115" s="147">
        <f t="shared" ref="Q115:Q120" si="12">J115*P115</f>
        <v>19.837398373983742</v>
      </c>
      <c r="R115" s="49">
        <f t="shared" ref="R115:R120" si="13">J115-Q115</f>
        <v>20.162601626016258</v>
      </c>
      <c r="X115" s="67"/>
      <c r="Y115" s="67"/>
      <c r="Z115" s="67"/>
      <c r="AA115" s="67"/>
      <c r="AB115" s="67"/>
      <c r="AC115" s="67"/>
      <c r="AD115" s="67"/>
    </row>
    <row r="116" spans="6:30" x14ac:dyDescent="0.3">
      <c r="F116" s="57">
        <v>2019</v>
      </c>
      <c r="G116" s="57" t="s">
        <v>75</v>
      </c>
      <c r="H116" s="57" t="s">
        <v>7</v>
      </c>
      <c r="I116" s="57" t="s">
        <v>296</v>
      </c>
      <c r="J116" s="57">
        <v>32.74</v>
      </c>
      <c r="K116" s="57">
        <v>9.9</v>
      </c>
      <c r="L116" s="57">
        <v>30</v>
      </c>
      <c r="M116" s="57">
        <v>64.989999999999995</v>
      </c>
      <c r="P116" s="146">
        <f t="shared" ref="P116:P120" si="14">(L116*0.1)/K116</f>
        <v>0.30303030303030304</v>
      </c>
      <c r="Q116" s="147">
        <f t="shared" si="12"/>
        <v>9.9212121212121218</v>
      </c>
      <c r="R116" s="49">
        <f t="shared" si="13"/>
        <v>22.81878787878788</v>
      </c>
      <c r="X116" s="67"/>
      <c r="Y116" s="67"/>
      <c r="Z116" s="67"/>
      <c r="AA116" s="67"/>
      <c r="AB116" s="67"/>
      <c r="AC116" s="67"/>
      <c r="AD116" s="67"/>
    </row>
    <row r="117" spans="6:30" x14ac:dyDescent="0.3">
      <c r="F117" s="57">
        <v>2019</v>
      </c>
      <c r="G117" s="57" t="s">
        <v>75</v>
      </c>
      <c r="H117" s="57" t="s">
        <v>7</v>
      </c>
      <c r="I117" s="57" t="s">
        <v>297</v>
      </c>
      <c r="J117" s="57">
        <v>32.74</v>
      </c>
      <c r="K117" s="57">
        <v>10</v>
      </c>
      <c r="L117" s="57">
        <v>30</v>
      </c>
      <c r="M117" s="57">
        <v>64.989999999999995</v>
      </c>
      <c r="P117" s="146">
        <f t="shared" si="14"/>
        <v>0.3</v>
      </c>
      <c r="Q117" s="147">
        <f t="shared" si="12"/>
        <v>9.822000000000001</v>
      </c>
      <c r="R117" s="49">
        <f t="shared" si="13"/>
        <v>22.917999999999999</v>
      </c>
      <c r="X117" s="67"/>
      <c r="Y117" s="67"/>
      <c r="Z117" s="67"/>
      <c r="AA117" s="67"/>
      <c r="AB117" s="67"/>
      <c r="AC117" s="67"/>
      <c r="AD117" s="67"/>
    </row>
    <row r="118" spans="6:30" x14ac:dyDescent="0.3">
      <c r="F118" s="57">
        <v>2019</v>
      </c>
      <c r="G118" s="57" t="s">
        <v>75</v>
      </c>
      <c r="H118" s="57" t="s">
        <v>7</v>
      </c>
      <c r="I118" s="57" t="s">
        <v>298</v>
      </c>
      <c r="J118" s="57">
        <v>32.74</v>
      </c>
      <c r="K118" s="57">
        <v>9.9</v>
      </c>
      <c r="L118" s="57">
        <v>30</v>
      </c>
      <c r="M118" s="57">
        <v>64.989999999999995</v>
      </c>
      <c r="P118" s="146">
        <f t="shared" si="14"/>
        <v>0.30303030303030304</v>
      </c>
      <c r="Q118" s="147">
        <f t="shared" si="12"/>
        <v>9.9212121212121218</v>
      </c>
      <c r="R118" s="49">
        <f t="shared" si="13"/>
        <v>22.81878787878788</v>
      </c>
      <c r="X118" s="67"/>
      <c r="Y118" s="67"/>
      <c r="Z118" s="67"/>
      <c r="AA118" s="67"/>
      <c r="AB118" s="67"/>
      <c r="AC118" s="67"/>
      <c r="AD118" s="67"/>
    </row>
    <row r="119" spans="6:30" x14ac:dyDescent="0.3">
      <c r="F119" s="57">
        <v>2019</v>
      </c>
      <c r="G119" s="57" t="s">
        <v>75</v>
      </c>
      <c r="H119" s="57" t="s">
        <v>7</v>
      </c>
      <c r="I119" s="57" t="s">
        <v>299</v>
      </c>
      <c r="J119" s="57">
        <v>32.74</v>
      </c>
      <c r="K119" s="57">
        <v>10</v>
      </c>
      <c r="L119" s="57">
        <v>30</v>
      </c>
      <c r="M119" s="57">
        <v>64.989999999999995</v>
      </c>
      <c r="P119" s="146">
        <f t="shared" si="14"/>
        <v>0.3</v>
      </c>
      <c r="Q119" s="147">
        <f t="shared" si="12"/>
        <v>9.822000000000001</v>
      </c>
      <c r="R119" s="49">
        <f t="shared" si="13"/>
        <v>22.917999999999999</v>
      </c>
      <c r="X119" s="67"/>
      <c r="Y119" s="67"/>
      <c r="Z119" s="67"/>
      <c r="AA119" s="67"/>
      <c r="AB119" s="67"/>
      <c r="AC119" s="67"/>
      <c r="AD119" s="67"/>
    </row>
    <row r="120" spans="6:30" ht="15" thickBot="1" x14ac:dyDescent="0.35">
      <c r="F120" s="57">
        <v>2019</v>
      </c>
      <c r="G120" s="57" t="s">
        <v>75</v>
      </c>
      <c r="H120" s="57" t="s">
        <v>7</v>
      </c>
      <c r="I120" s="57" t="s">
        <v>300</v>
      </c>
      <c r="J120" s="57">
        <v>32.74</v>
      </c>
      <c r="K120" s="57">
        <v>10</v>
      </c>
      <c r="L120" s="57">
        <v>30</v>
      </c>
      <c r="M120" s="57">
        <v>64.989999999999995</v>
      </c>
      <c r="P120" s="146">
        <f t="shared" si="14"/>
        <v>0.3</v>
      </c>
      <c r="Q120" s="147">
        <f t="shared" si="12"/>
        <v>9.822000000000001</v>
      </c>
      <c r="R120" s="49">
        <f t="shared" si="13"/>
        <v>22.917999999999999</v>
      </c>
      <c r="X120" s="67"/>
      <c r="Y120" s="67"/>
      <c r="Z120" s="67"/>
      <c r="AA120" s="67"/>
      <c r="AB120" s="67"/>
      <c r="AC120" s="67"/>
      <c r="AD120" s="67"/>
    </row>
    <row r="121" spans="6:30" ht="15" thickBot="1" x14ac:dyDescent="0.35">
      <c r="F121" s="57" t="s">
        <v>3</v>
      </c>
      <c r="G121" s="57"/>
      <c r="H121" s="57"/>
      <c r="I121" s="57"/>
      <c r="J121" s="57">
        <f>SUM(J115:J120)</f>
        <v>203.70000000000005</v>
      </c>
      <c r="K121" s="57">
        <f t="shared" ref="K121:M121" si="15">SUM(K115:K120)</f>
        <v>62.1</v>
      </c>
      <c r="L121" s="57">
        <f t="shared" si="15"/>
        <v>211</v>
      </c>
      <c r="M121" s="57">
        <f t="shared" si="15"/>
        <v>398.55</v>
      </c>
      <c r="P121" t="s">
        <v>3</v>
      </c>
      <c r="R121" s="150">
        <f>SUM(R115:R120)</f>
        <v>134.55417738359202</v>
      </c>
      <c r="X121" s="67"/>
      <c r="Y121" s="67"/>
      <c r="Z121" s="67"/>
      <c r="AA121" s="67"/>
      <c r="AB121" s="67"/>
      <c r="AC121" s="67"/>
      <c r="AD121" s="67"/>
    </row>
    <row r="122" spans="6:30" x14ac:dyDescent="0.3">
      <c r="X122" s="67"/>
      <c r="Y122" s="67"/>
      <c r="Z122" s="67"/>
      <c r="AA122" s="67"/>
      <c r="AB122" s="67"/>
      <c r="AC122" s="67"/>
      <c r="AD122" s="67"/>
    </row>
    <row r="123" spans="6:30" x14ac:dyDescent="0.3">
      <c r="X123" s="67"/>
      <c r="Y123" s="67"/>
      <c r="Z123" s="67"/>
      <c r="AA123" s="67"/>
      <c r="AB123" s="67"/>
      <c r="AC123" s="67"/>
      <c r="AD123" s="67"/>
    </row>
    <row r="124" spans="6:30" x14ac:dyDescent="0.3">
      <c r="X124" s="67"/>
      <c r="Y124" s="67"/>
      <c r="Z124" s="67"/>
      <c r="AA124" s="67"/>
      <c r="AB124" s="67"/>
      <c r="AC124" s="67"/>
      <c r="AD124" s="67"/>
    </row>
  </sheetData>
  <mergeCells count="19">
    <mergeCell ref="Y43:AB43"/>
    <mergeCell ref="F1:M1"/>
    <mergeCell ref="P1:R1"/>
    <mergeCell ref="T1:V1"/>
    <mergeCell ref="Y1:AB1"/>
    <mergeCell ref="P2:Q2"/>
    <mergeCell ref="T2:U2"/>
    <mergeCell ref="Y7:AB7"/>
    <mergeCell ref="Y24:AB24"/>
    <mergeCell ref="F37:M37"/>
    <mergeCell ref="P37:R37"/>
    <mergeCell ref="P38:Q38"/>
    <mergeCell ref="P114:Q114"/>
    <mergeCell ref="F51:M51"/>
    <mergeCell ref="P51:R51"/>
    <mergeCell ref="P52:Q52"/>
    <mergeCell ref="Y59:AB59"/>
    <mergeCell ref="F113:M113"/>
    <mergeCell ref="P113:R11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6667B-6EAA-4A61-87BB-7100D43F24B7}">
  <dimension ref="A1"/>
  <sheetViews>
    <sheetView showGridLines="0"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RALIE 2021-2025</vt:lpstr>
      <vt:lpstr>2014</vt:lpstr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Amanda</cp:lastModifiedBy>
  <cp:lastPrinted>2019-05-20T20:33:00Z</cp:lastPrinted>
  <dcterms:created xsi:type="dcterms:W3CDTF">2019-05-20T18:51:57Z</dcterms:created>
  <dcterms:modified xsi:type="dcterms:W3CDTF">2021-02-09T14:17:29Z</dcterms:modified>
</cp:coreProperties>
</file>